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DG Action Plans-22102019\"/>
    </mc:Choice>
  </mc:AlternateContent>
  <bookViews>
    <workbookView xWindow="0" yWindow="0" windowWidth="20430" windowHeight="7560" tabRatio="650" firstSheet="6" activeTab="12"/>
  </bookViews>
  <sheets>
    <sheet name="Goal1" sheetId="1" r:id="rId1"/>
    <sheet name="Goal 2" sheetId="2" r:id="rId2"/>
    <sheet name="Goal3" sheetId="3" r:id="rId3"/>
    <sheet name="Goal 4" sheetId="4" r:id="rId4"/>
    <sheet name="Goal 5" sheetId="5" r:id="rId5"/>
    <sheet name="Goal6" sheetId="6" r:id="rId6"/>
    <sheet name="Goal 7" sheetId="7" r:id="rId7"/>
    <sheet name="Goal 8" sheetId="8" r:id="rId8"/>
    <sheet name="Goal 9" sheetId="9" r:id="rId9"/>
    <sheet name="Goal 10" sheetId="10" r:id="rId10"/>
    <sheet name="Goal 11" sheetId="11" r:id="rId11"/>
    <sheet name="Goal 12" sheetId="12" r:id="rId12"/>
    <sheet name="GOAL 13" sheetId="13" r:id="rId13"/>
    <sheet name="Goal 15" sheetId="14" r:id="rId14"/>
    <sheet name="Goal 16" sheetId="15" r:id="rId15"/>
    <sheet name="Goal 17 NA" sheetId="16" r:id="rId16"/>
  </sheets>
  <definedNames>
    <definedName name="_xlnm.Print_Area" localSheetId="0">Goal1!$A$1:$V$86</definedName>
    <definedName name="_xlnm.Print_Area" localSheetId="2">Goal3!$A$1:$AC$427</definedName>
    <definedName name="_xlnm.Print_Titles" localSheetId="1">'Goal 2'!$3:$4</definedName>
    <definedName name="_xlnm.Print_Titles" localSheetId="0">Goal1!$1:$3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5" l="1"/>
  <c r="I24" i="15"/>
  <c r="F24" i="15"/>
  <c r="N24" i="14" l="1"/>
  <c r="N23" i="14"/>
  <c r="K23" i="14"/>
  <c r="H23" i="14"/>
  <c r="N17" i="14"/>
  <c r="K17" i="14"/>
  <c r="H17" i="14"/>
  <c r="N16" i="14"/>
  <c r="K16" i="14"/>
  <c r="H16" i="14"/>
  <c r="N15" i="14"/>
  <c r="K15" i="14"/>
  <c r="H15" i="14"/>
  <c r="N14" i="14"/>
  <c r="N25" i="14" s="1"/>
  <c r="K14" i="14"/>
  <c r="K25" i="14" s="1"/>
  <c r="H14" i="14"/>
  <c r="H25" i="14" s="1"/>
  <c r="O32" i="11"/>
  <c r="L32" i="11"/>
  <c r="I32" i="11"/>
  <c r="I34" i="11" s="1"/>
  <c r="O29" i="11"/>
  <c r="L29" i="11"/>
  <c r="L34" i="11" s="1"/>
  <c r="O28" i="11"/>
  <c r="O17" i="11"/>
  <c r="O34" i="11" s="1"/>
  <c r="O26" i="14" l="1"/>
  <c r="M44" i="10"/>
  <c r="J44" i="10"/>
  <c r="G44" i="10"/>
  <c r="L49" i="9" l="1"/>
  <c r="I49" i="9"/>
  <c r="F49" i="9"/>
  <c r="N13" i="6" l="1"/>
  <c r="K13" i="6"/>
  <c r="H13" i="6"/>
  <c r="M7" i="6"/>
  <c r="F76" i="5" l="1"/>
  <c r="F69" i="5"/>
  <c r="K64" i="5"/>
  <c r="J64" i="5"/>
  <c r="H64" i="5"/>
  <c r="M63" i="5"/>
  <c r="N63" i="5" s="1"/>
  <c r="K63" i="5"/>
  <c r="H63" i="5"/>
  <c r="M62" i="5"/>
  <c r="N62" i="5" s="1"/>
  <c r="K62" i="5"/>
  <c r="H62" i="5"/>
  <c r="M60" i="5"/>
  <c r="N60" i="5" s="1"/>
  <c r="J60" i="5"/>
  <c r="K60" i="5" s="1"/>
  <c r="Q27" i="5"/>
  <c r="Q26" i="5"/>
  <c r="Q25" i="5"/>
  <c r="Q24" i="5"/>
  <c r="Q23" i="5"/>
  <c r="Q22" i="5"/>
  <c r="N16" i="5"/>
  <c r="K16" i="5"/>
  <c r="H16" i="5"/>
  <c r="N10" i="5"/>
  <c r="K10" i="5"/>
  <c r="H10" i="5"/>
  <c r="N8" i="5"/>
  <c r="K8" i="5"/>
  <c r="K85" i="5" s="1"/>
  <c r="H8" i="5"/>
  <c r="N5" i="5"/>
  <c r="K5" i="5"/>
  <c r="H5" i="5"/>
  <c r="H85" i="5" s="1"/>
  <c r="N85" i="5" l="1"/>
  <c r="I81" i="4" l="1"/>
  <c r="I82" i="4" s="1"/>
  <c r="I75" i="4"/>
  <c r="I73" i="4"/>
  <c r="O28" i="4"/>
  <c r="O81" i="4" s="1"/>
  <c r="O82" i="4" s="1"/>
  <c r="L28" i="4"/>
  <c r="L81" i="4" s="1"/>
  <c r="L82" i="4" s="1"/>
  <c r="M115" i="2" l="1"/>
  <c r="J115" i="2"/>
  <c r="G115" i="2"/>
  <c r="F115" i="2"/>
  <c r="E115" i="2"/>
  <c r="M114" i="2"/>
  <c r="J114" i="2"/>
  <c r="G114" i="2"/>
  <c r="F114" i="2"/>
  <c r="E114" i="2"/>
  <c r="J113" i="2"/>
  <c r="G113" i="2"/>
  <c r="E113" i="2"/>
  <c r="M111" i="2"/>
  <c r="M110" i="2"/>
  <c r="N88" i="2"/>
  <c r="K88" i="2"/>
  <c r="H88" i="2"/>
  <c r="N87" i="2"/>
  <c r="K87" i="2"/>
  <c r="H87" i="2"/>
  <c r="N86" i="2"/>
  <c r="K86" i="2"/>
  <c r="H86" i="2"/>
  <c r="N84" i="2"/>
  <c r="K84" i="2"/>
  <c r="H84" i="2"/>
  <c r="N83" i="2"/>
  <c r="K83" i="2"/>
  <c r="H83" i="2"/>
  <c r="N81" i="2"/>
  <c r="K81" i="2"/>
  <c r="H81" i="2"/>
  <c r="N80" i="2"/>
  <c r="K80" i="2"/>
  <c r="H80" i="2"/>
  <c r="N79" i="2"/>
  <c r="K79" i="2"/>
  <c r="H79" i="2"/>
  <c r="N78" i="2"/>
  <c r="K78" i="2"/>
  <c r="H78" i="2"/>
  <c r="N75" i="2"/>
  <c r="K75" i="2"/>
  <c r="H75" i="2"/>
  <c r="N74" i="2"/>
  <c r="K74" i="2"/>
  <c r="H74" i="2"/>
  <c r="N73" i="2"/>
  <c r="K73" i="2"/>
  <c r="H73" i="2"/>
  <c r="N72" i="2"/>
  <c r="K72" i="2"/>
  <c r="H72" i="2"/>
  <c r="N71" i="2"/>
  <c r="K71" i="2"/>
  <c r="H71" i="2"/>
  <c r="N70" i="2"/>
  <c r="K70" i="2"/>
  <c r="H70" i="2"/>
  <c r="N67" i="2"/>
  <c r="N89" i="2" s="1"/>
  <c r="N167" i="2" s="1"/>
  <c r="N168" i="2" s="1"/>
  <c r="K67" i="2"/>
  <c r="K89" i="2" s="1"/>
  <c r="K167" i="2" s="1"/>
  <c r="K168" i="2" s="1"/>
  <c r="H67" i="2"/>
  <c r="H89" i="2" s="1"/>
  <c r="H167" i="2" s="1"/>
  <c r="H168" i="2" s="1"/>
  <c r="N66" i="2"/>
  <c r="K66" i="2"/>
  <c r="H66" i="2"/>
  <c r="M48" i="2"/>
  <c r="M47" i="2"/>
  <c r="M33" i="2"/>
  <c r="M32" i="2"/>
  <c r="M31" i="2"/>
  <c r="M30" i="2"/>
  <c r="M29" i="2"/>
  <c r="M28" i="2"/>
  <c r="J27" i="2"/>
  <c r="G27" i="2"/>
  <c r="F27" i="2"/>
  <c r="E27" i="2"/>
  <c r="O26" i="2"/>
  <c r="L26" i="2"/>
  <c r="K26" i="2"/>
  <c r="N26" i="2" s="1"/>
  <c r="M21" i="2"/>
  <c r="J21" i="2"/>
  <c r="G21" i="2"/>
  <c r="F21" i="2"/>
  <c r="F19" i="2" s="1"/>
  <c r="E21" i="2"/>
  <c r="M20" i="2"/>
  <c r="J20" i="2"/>
  <c r="G20" i="2"/>
  <c r="F20" i="2"/>
  <c r="E20" i="2"/>
  <c r="J19" i="2"/>
  <c r="G19" i="2"/>
  <c r="G26" i="2" s="1"/>
  <c r="E19" i="2"/>
  <c r="M18" i="2"/>
  <c r="M17" i="2"/>
  <c r="M16" i="2"/>
  <c r="M15" i="2"/>
  <c r="J15" i="2"/>
  <c r="G15" i="2"/>
  <c r="F15" i="2"/>
  <c r="E15" i="2"/>
  <c r="M14" i="2"/>
  <c r="M13" i="2"/>
  <c r="J12" i="2"/>
  <c r="G12" i="2"/>
  <c r="F12" i="2"/>
  <c r="M12" i="2" s="1"/>
  <c r="E12" i="2"/>
  <c r="J11" i="2"/>
  <c r="G11" i="2"/>
  <c r="E11" i="2"/>
  <c r="M10" i="2"/>
  <c r="N9" i="2"/>
  <c r="N7" i="2"/>
  <c r="N6" i="2"/>
  <c r="F11" i="2" l="1"/>
  <c r="M11" i="2" s="1"/>
</calcChain>
</file>

<file path=xl/sharedStrings.xml><?xml version="1.0" encoding="utf-8"?>
<sst xmlns="http://schemas.openxmlformats.org/spreadsheetml/2006/main" count="8266" uniqueCount="2952">
  <si>
    <t>Goal No.: 1  End Poverty ( Three Year target Information)</t>
  </si>
  <si>
    <t>Sl.</t>
  </si>
  <si>
    <t>Priority/ Programme/ Sector</t>
  </si>
  <si>
    <t>Interventions/ Activities/ schemes</t>
  </si>
  <si>
    <t>Milestones</t>
  </si>
  <si>
    <t>Achievement 2017-18</t>
  </si>
  <si>
    <t>Achievement  2018-19</t>
  </si>
  <si>
    <t>Target 2019-20</t>
  </si>
  <si>
    <t>Policy Interventions</t>
  </si>
  <si>
    <t>Reporting</t>
  </si>
  <si>
    <t>Nodal Depart-ment</t>
  </si>
  <si>
    <t>Related Depart-ment</t>
  </si>
  <si>
    <t>Unit</t>
  </si>
  <si>
    <t>Base Level as on 2014-15
(As on 01-04-2015 or Before)</t>
  </si>
  <si>
    <t>Target 2020</t>
  </si>
  <si>
    <t>Physical</t>
  </si>
  <si>
    <t>Financial
(InCrore)</t>
  </si>
  <si>
    <t>Budget Source
(CSS, SS, CAS, Loan, Others)</t>
  </si>
  <si>
    <t>Required Budget
(InCrore)</t>
  </si>
  <si>
    <t>Strengthen Implementation</t>
  </si>
  <si>
    <t>Amendment</t>
  </si>
  <si>
    <t>New</t>
  </si>
  <si>
    <t>Type of Report</t>
  </si>
  <si>
    <t>Frequency</t>
  </si>
  <si>
    <t>MGNREGA 
(Income Generation)</t>
  </si>
  <si>
    <t>Wage Employment /</t>
  </si>
  <si>
    <t xml:space="preserve"> Crore Persondays</t>
  </si>
  <si>
    <t>CSS/SS</t>
  </si>
  <si>
    <t>-</t>
  </si>
  <si>
    <t>Progress as per Scheme MIS</t>
  </si>
  <si>
    <t>Monthly</t>
  </si>
  <si>
    <t>R.D.</t>
  </si>
  <si>
    <t>RD</t>
  </si>
  <si>
    <t>NRLM</t>
  </si>
  <si>
    <t>Group Formation</t>
  </si>
  <si>
    <t>Lakh SHG NO.</t>
  </si>
  <si>
    <t xml:space="preserve">NULM </t>
  </si>
  <si>
    <t>SRLM/ SHGs
(Income Generation)</t>
  </si>
  <si>
    <t xml:space="preserve">Revolving Fund </t>
  </si>
  <si>
    <t xml:space="preserve">Number of SHGs </t>
  </si>
  <si>
    <t>Skill Development-</t>
  </si>
  <si>
    <t>BADP
MSDP
SSDF
BOCW
SCA to SCSP
PMKVY
DDU-GKY</t>
  </si>
  <si>
    <t xml:space="preserve">Lakh Nos. </t>
  </si>
  <si>
    <t>SDM</t>
  </si>
  <si>
    <t>Infrastruct-ure</t>
  </si>
  <si>
    <t>Housing
(Rural)</t>
  </si>
  <si>
    <t>Lakh Nos.</t>
  </si>
  <si>
    <t>Housing
(Urban)
PMAY (U)</t>
  </si>
  <si>
    <t>SUDA</t>
  </si>
  <si>
    <t>Implementation of PWS (Payjal)</t>
  </si>
  <si>
    <t xml:space="preserve">No of PWS </t>
  </si>
  <si>
    <t>Jal Nigam</t>
  </si>
  <si>
    <t>Rurban Clusters</t>
  </si>
  <si>
    <t xml:space="preserve">Integrated Cluster Action Plans (ICAPs) </t>
  </si>
  <si>
    <t>Nos.</t>
  </si>
  <si>
    <t>Urban Drinking  Water</t>
  </si>
  <si>
    <t>Coverage by PWS</t>
  </si>
  <si>
    <t>SS/CSS</t>
  </si>
  <si>
    <t>MPR/</t>
  </si>
  <si>
    <t>Month</t>
  </si>
  <si>
    <t>Nagar Vikas</t>
  </si>
  <si>
    <t>Urban Drinking  Water
(AMRUT Programme)</t>
  </si>
  <si>
    <t>Household Coverage  of direct water supply connection</t>
  </si>
  <si>
    <t>%</t>
  </si>
  <si>
    <t>Urban Drinking Water</t>
  </si>
  <si>
    <t>Water Suppy LPCD</t>
  </si>
  <si>
    <t>LPCD</t>
  </si>
  <si>
    <t>135LPCD</t>
  </si>
  <si>
    <t>Urban Sanitation (Sewerage)</t>
  </si>
  <si>
    <t>Sewerage Schemes</t>
  </si>
  <si>
    <t>63 partial</t>
  </si>
  <si>
    <t>35
(100%)</t>
  </si>
  <si>
    <t>Swachh Bharat Mission
Infrastructure (Rural)</t>
  </si>
  <si>
    <t>Individual Household latrines</t>
  </si>
  <si>
    <t xml:space="preserve">Identify Benificeary </t>
  </si>
  <si>
    <t>CSS</t>
  </si>
  <si>
    <t>10642633 
(Baseline + LOB)</t>
  </si>
  <si>
    <t>_</t>
  </si>
  <si>
    <t xml:space="preserve"> -Do-</t>
  </si>
  <si>
    <t>Panchyatiraj</t>
  </si>
  <si>
    <t>Infrastructure Works</t>
  </si>
  <si>
    <t>IV Finance Commission</t>
  </si>
  <si>
    <t>XIV Finanace Commission</t>
  </si>
  <si>
    <t>Animal Husnadry</t>
  </si>
  <si>
    <t>Increase in milk production</t>
  </si>
  <si>
    <t>LMT</t>
  </si>
  <si>
    <t>CSS, SS</t>
  </si>
  <si>
    <t>Rural Dev.</t>
  </si>
  <si>
    <t>Animal Husbandry</t>
  </si>
  <si>
    <t>Increase in egg production</t>
  </si>
  <si>
    <t>Lakh Nos</t>
  </si>
  <si>
    <t>Poultry Dev. Policy-2013</t>
  </si>
  <si>
    <t>Extended upto 2022</t>
  </si>
  <si>
    <t>Poultry Dev. Policy-2018 under implementation</t>
  </si>
  <si>
    <t xml:space="preserve">Increase in horticulture Production </t>
  </si>
  <si>
    <t xml:space="preserve">Promotion of horticultural crops, ornamental and medicinal plants to make small land holdings profitable </t>
  </si>
  <si>
    <t>Lakh 
ha.</t>
  </si>
  <si>
    <t>MIDH/
PMKSY
/AYUSH
&amp; other 
State
Scheme</t>
  </si>
  <si>
    <t>Strengthening Implementation System</t>
  </si>
  <si>
    <t>Physical &amp; Financial Progress</t>
  </si>
  <si>
    <t>Quarterly</t>
  </si>
  <si>
    <t xml:space="preserve">Rural Department </t>
  </si>
  <si>
    <t>Horticulture &amp; Food Processing</t>
  </si>
  <si>
    <t xml:space="preserve"> Encourage use of sprinklers, drip for improving water use efficiency (WUE) </t>
  </si>
  <si>
    <t>PMKSY-MI</t>
  </si>
  <si>
    <t>Use of Polyhouses/ Shadenet houses for increased productivity and better quality</t>
  </si>
  <si>
    <t>ha.</t>
  </si>
  <si>
    <t>MIDH</t>
  </si>
  <si>
    <t>Sugar Cane Dep.</t>
  </si>
  <si>
    <t>Foundation Nursery</t>
  </si>
  <si>
    <t>lakh Qtl</t>
  </si>
  <si>
    <t>do</t>
  </si>
  <si>
    <t>Cane Department</t>
  </si>
  <si>
    <t>Primary Nursery</t>
  </si>
  <si>
    <t>Seed and soil treatment</t>
  </si>
  <si>
    <t>lakh ha</t>
  </si>
  <si>
    <t>Number of benificiaries under Insurance Scheme (Fisheries)</t>
  </si>
  <si>
    <t>Number of benificiaries under Insurance Scheme</t>
  </si>
  <si>
    <t>No.</t>
  </si>
  <si>
    <t>Financial &amp; Physical Progress as per Scheme MIS</t>
  </si>
  <si>
    <t>Fish Department</t>
  </si>
  <si>
    <t>Construction of new pond (Fisheries)</t>
  </si>
  <si>
    <t>Construction of new pond</t>
  </si>
  <si>
    <t xml:space="preserve">Fish seed rearing unit
(Fisheries) </t>
  </si>
  <si>
    <t xml:space="preserve">Fish seed rearing unit </t>
  </si>
  <si>
    <t>Renovation of pond (ha)(Fisheries)</t>
  </si>
  <si>
    <t>Renovation of pond (ha)</t>
  </si>
  <si>
    <t>Moter cycle with ice box (No.) (Fisheries)</t>
  </si>
  <si>
    <t>Moter cycle with ice box (No.)</t>
  </si>
  <si>
    <t>Establishment of fish seed hatcheries  (No.)
(Fisheries)</t>
  </si>
  <si>
    <t>Establishment of fish seed hatcheries  (No.)</t>
  </si>
  <si>
    <t>Construction feed mill (No.)
(Fisheries)</t>
  </si>
  <si>
    <t>Construction feed mill (No.)</t>
  </si>
  <si>
    <t>Construction of solar power aquaculture  (No.) (Fisheries)</t>
  </si>
  <si>
    <t>Construction of solar power aquaculture  (No.)</t>
  </si>
  <si>
    <t>Construction of fishermen houses  (No.)
(Fisheries)</t>
  </si>
  <si>
    <t>Construction of fishermen houses  (No.)</t>
  </si>
  <si>
    <t>Recirculatory aquaculture system  (No.)
(Fisheries)</t>
  </si>
  <si>
    <t>Recirculatory aquaculture system  (No.)</t>
  </si>
  <si>
    <t>Co-Operatives
(Income Generation)</t>
  </si>
  <si>
    <t>Credit facilities</t>
  </si>
  <si>
    <t>Crore Rs.</t>
  </si>
  <si>
    <t>Co-Operatives</t>
  </si>
  <si>
    <t>Persons</t>
  </si>
  <si>
    <t>Lakh</t>
  </si>
  <si>
    <t xml:space="preserve">Construction of Check dam </t>
  </si>
  <si>
    <t xml:space="preserve">Nos. </t>
  </si>
  <si>
    <t>1124  (2016-17) Level</t>
  </si>
  <si>
    <t>SS</t>
  </si>
  <si>
    <t xml:space="preserve">Minor irrigation </t>
  </si>
  <si>
    <t xml:space="preserve">Free Boring </t>
  </si>
  <si>
    <t>46.03  (2016-17) Level</t>
  </si>
  <si>
    <t xml:space="preserve">Medium deep boring </t>
  </si>
  <si>
    <t>59929  (2016-17) Level</t>
  </si>
  <si>
    <t xml:space="preserve">Deep Boring </t>
  </si>
  <si>
    <t>19812  (2016-17) Level</t>
  </si>
  <si>
    <t>Plantation</t>
  </si>
  <si>
    <t xml:space="preserve">About 10 crore Saplings per year </t>
  </si>
  <si>
    <t xml:space="preserve"> 30 crore Saplings</t>
  </si>
  <si>
    <t>4.52 Crore</t>
  </si>
  <si>
    <t>CSS,SS</t>
  </si>
  <si>
    <t>11.76 Crore</t>
  </si>
  <si>
    <t>22.55 crore</t>
  </si>
  <si>
    <t>Yearly</t>
  </si>
  <si>
    <t>Once in a Year</t>
  </si>
  <si>
    <t>Forest and Wild Life department</t>
  </si>
  <si>
    <t>Forest and wild Life Department and other Government Department</t>
  </si>
  <si>
    <t>Increase in Production (Raw silk Prod.)</t>
  </si>
  <si>
    <t>1-Resham Kitand Ke Vikas Ki Yojana 2-Model Chawki Keetpalan Shahtoot Udyan Ki Staphana 3-Tasar Resham Vikas Ki Yojana 4-Eri Resham Vikas Ki Yojana 5-silk samagra (CSS)</t>
  </si>
  <si>
    <t>MT</t>
  </si>
  <si>
    <t>Post Cocoon Activity</t>
  </si>
  <si>
    <t xml:space="preserve"> -- </t>
  </si>
  <si>
    <t xml:space="preserve"> --</t>
  </si>
  <si>
    <t>Paper based</t>
  </si>
  <si>
    <t>MSME</t>
  </si>
  <si>
    <t>Sericulture</t>
  </si>
  <si>
    <t>Skill Upgradation/ Capacity Enhancement</t>
  </si>
  <si>
    <t>Jagrukta Evam Prashikshan Ki Yojana Training of Sericulture Activities-</t>
  </si>
  <si>
    <t>AW Services (ICDS)</t>
  </si>
  <si>
    <t>100% Anganwadis providing SNP to pregnant] lactating women &amp; children below 6 years for 25 days in a month</t>
  </si>
  <si>
    <t>85% Pregnant, lactating women and children</t>
  </si>
  <si>
    <t>95% pregnant lactating women and children under 6 year at AWCs</t>
  </si>
  <si>
    <t>85% pregnant] lactating women and children under 6 year at AWCs</t>
  </si>
  <si>
    <t>CSS=50% SS=50%</t>
  </si>
  <si>
    <t>90% pregnant lactating women and children under 6 year at AWCs</t>
  </si>
  <si>
    <t>Progress Report</t>
  </si>
  <si>
    <t>Monthly Basis</t>
  </si>
  <si>
    <t>Agriculture department</t>
  </si>
  <si>
    <t>ICDS</t>
  </si>
  <si>
    <t>100% indetified non school going adolescent girls receiving supplementary food through AWW</t>
  </si>
  <si>
    <t>Scheme started in year 2018</t>
  </si>
  <si>
    <t>512818 Adolescent Girls</t>
  </si>
  <si>
    <t>Women Welfare</t>
  </si>
  <si>
    <t>Widow Pension</t>
  </si>
  <si>
    <t>Numbers in Lakh</t>
  </si>
  <si>
    <t>CSS+SS</t>
  </si>
  <si>
    <t>women welfare</t>
  </si>
  <si>
    <t>Child Protection and Development</t>
  </si>
  <si>
    <t>Child Protection Services Scheme</t>
  </si>
  <si>
    <t>Residents in Govt. Run Homes</t>
  </si>
  <si>
    <t>Total coverage of children present in the Child Care Institutions under JJ Act</t>
  </si>
  <si>
    <t>CAS</t>
  </si>
  <si>
    <t xml:space="preserve">Previously called Integrated Chidl Protection Services Scheme </t>
  </si>
  <si>
    <t>WCD</t>
  </si>
  <si>
    <t xml:space="preserve">Residents in NGO run Homes </t>
  </si>
  <si>
    <t>Kisan Evam sarvhit Bima Yojana</t>
  </si>
  <si>
    <t xml:space="preserve">Crore Nos. of  families </t>
  </si>
  <si>
    <t>State Budget</t>
  </si>
  <si>
    <t>Institutional Finance</t>
  </si>
  <si>
    <t>Social Protection</t>
  </si>
  <si>
    <t>National Family benefit scheme
(Number of Families)</t>
  </si>
  <si>
    <t>NA</t>
  </si>
  <si>
    <t>Social Welfare</t>
  </si>
  <si>
    <t xml:space="preserve"> OBC Students covered by pre and post matric scholarship</t>
  </si>
  <si>
    <t>Prematric Scholarship Scheme</t>
  </si>
  <si>
    <t>Lakh No.</t>
  </si>
  <si>
    <t>Online Web Based</t>
  </si>
  <si>
    <t>Backward welfare</t>
  </si>
  <si>
    <t>Postmatric Scholarship Schemes</t>
  </si>
  <si>
    <t>Postmatric Fee Reimbursement Schemes</t>
  </si>
  <si>
    <t>Assistance for marraiage of Daughters of OBC</t>
  </si>
  <si>
    <t>Assistance for Marriage of Daughters</t>
  </si>
  <si>
    <t xml:space="preserve"> Nos.</t>
  </si>
  <si>
    <t>daily</t>
  </si>
  <si>
    <t xml:space="preserve">Womem Welfare </t>
  </si>
  <si>
    <t>OBC STUDENTS</t>
  </si>
  <si>
    <t xml:space="preserve">"O" Level + CCC Computer Training Programme </t>
  </si>
  <si>
    <t>Construction of Hostel for Boys &amp; Girls</t>
  </si>
  <si>
    <t>---</t>
  </si>
  <si>
    <t xml:space="preserve">Divyang Pension 
PwD's
</t>
  </si>
  <si>
    <t>Pension for Disabled @ Rs. 500 perperson, (Rs. 300 CS and Rs. 200 SS), or Rs 500 from SS.</t>
  </si>
  <si>
    <t>Lakh Persons</t>
  </si>
  <si>
    <t>ss</t>
  </si>
  <si>
    <t>Divyaang Kalyan</t>
  </si>
  <si>
    <t>Indira Gandhi Old age Pension Scheme</t>
  </si>
  <si>
    <t>37.473 Lakh</t>
  </si>
  <si>
    <t>45.00 lakh</t>
  </si>
  <si>
    <t>43.45 Lakh</t>
  </si>
  <si>
    <t>45.00 Lakh</t>
  </si>
  <si>
    <t>DBT Payment System has been adopted by the department with help of PFMS from financial Year 2014-15</t>
  </si>
  <si>
    <t>Performance report related to scheme</t>
  </si>
  <si>
    <t>Pre matric Scholarship</t>
  </si>
  <si>
    <t>50% CSS</t>
  </si>
  <si>
    <t>Post matric Scholarship</t>
  </si>
  <si>
    <t>100% CSS</t>
  </si>
  <si>
    <t>Post matric Free Reimbursment</t>
  </si>
  <si>
    <t>100%SS</t>
  </si>
  <si>
    <t>Scheme for provide quality education in Madarsas (SPQEM) (100%)</t>
  </si>
  <si>
    <t>CS</t>
  </si>
  <si>
    <t>Minority Welfare</t>
  </si>
  <si>
    <t>Scheme for Infrastructure Development in Minority institutions. (IDMI) (100%)</t>
  </si>
  <si>
    <t>Multi Sectoral Development Programme for Minorities (60:40%)</t>
  </si>
  <si>
    <t>Using of E-Pariyojana Intigrated Online Software at state level for reporting and deciding the milestone</t>
  </si>
  <si>
    <t>SS&amp;CS</t>
  </si>
  <si>
    <t>Pre-matric Scholarship Schemes (100%)</t>
  </si>
  <si>
    <t>Online application form and DBT (PFMS) mode money transfer system started in 2014-15</t>
  </si>
  <si>
    <t>Post-matric Scholarship Schemes (100%)</t>
  </si>
  <si>
    <t>Merit-Cum Means Scholarship Schemes (100%)</t>
  </si>
  <si>
    <t>Roads
PMGSY
Infrastruct-ure</t>
  </si>
  <si>
    <t>Rural</t>
  </si>
  <si>
    <t>KM Road lenths</t>
  </si>
  <si>
    <t>CSS &amp; SS</t>
  </si>
  <si>
    <t>PWD/RED</t>
  </si>
  <si>
    <t>To Development Road Network</t>
  </si>
  <si>
    <t>Connecting habitations having population more than 250 as per the 2001 census with all weather roads</t>
  </si>
  <si>
    <t>776.00 (1552 KM)</t>
  </si>
  <si>
    <t>3400        (6800 KM)</t>
  </si>
  <si>
    <t>3433 (6866 KM)</t>
  </si>
  <si>
    <t>Nil</t>
  </si>
  <si>
    <t>Paper Based</t>
  </si>
  <si>
    <t>PWD</t>
  </si>
  <si>
    <t>Widening &amp; strengthening of State Highways (SH) upto 2 Lane with Paved Shoulder (10M)</t>
  </si>
  <si>
    <t>Km</t>
  </si>
  <si>
    <t>To Develop Road Network</t>
  </si>
  <si>
    <t>Widening &amp; strengthening of Major District Roads (MDR) upto 2 Lane (7M)</t>
  </si>
  <si>
    <t>Widening &amp; strengthening of other District Roads (ODR) upto 2 Lane (7M)</t>
  </si>
  <si>
    <t>KM</t>
  </si>
  <si>
    <t>Construction of Bypasses of Towns having Population more than 50000 as per the census 2011</t>
  </si>
  <si>
    <t>4 No. (56 KM)</t>
  </si>
  <si>
    <t xml:space="preserve">5 No. (70 KM) </t>
  </si>
  <si>
    <t>5 No. (70 KM)</t>
  </si>
  <si>
    <t>construction of River Bridges,ROBs &amp; Flyovers</t>
  </si>
  <si>
    <t>Renewal of state highways(SH),MDR &amp; ODR (25% Every year)</t>
  </si>
  <si>
    <t>Renewal of Village Roads (VR) (12.5% Every years)</t>
  </si>
  <si>
    <t>General Maintenance of State Highways (SH), Major District Roads (ODR) (Every year)</t>
  </si>
  <si>
    <t>General Maintenance of Village Roads (VR) (Every Year)</t>
  </si>
  <si>
    <t>Energy</t>
  </si>
  <si>
    <t xml:space="preserve">Reduction in energy consumption rate by 10% every year by use of energy efficient technology. </t>
  </si>
  <si>
    <t>Million Units</t>
  </si>
  <si>
    <t>CSR Fund by NTPC</t>
  </si>
  <si>
    <t>10 lakh energy Efficient pumps to replace existing Agriculture private Tubewell</t>
  </si>
  <si>
    <t>Loan</t>
  </si>
  <si>
    <t>Zero Hunger(2)</t>
  </si>
  <si>
    <t>Sl. No.</t>
  </si>
  <si>
    <t>Priority/  Programme/
Sector</t>
  </si>
  <si>
    <t>Interventions/Activities/  Scheme</t>
  </si>
  <si>
    <t>Milestone</t>
  </si>
  <si>
    <t>2017-18</t>
  </si>
  <si>
    <t>2018-19</t>
  </si>
  <si>
    <t>2019-20</t>
  </si>
  <si>
    <t>Policy Intervention</t>
  </si>
  <si>
    <t>Monitorable Target</t>
  </si>
  <si>
    <t>Nodal Department</t>
  </si>
  <si>
    <t>Related Department</t>
  </si>
  <si>
    <t>Present Level (2016-17)</t>
  </si>
  <si>
    <t>Target 
2020</t>
  </si>
  <si>
    <t>Required Budget  in Lakh</t>
  </si>
  <si>
    <t>Budget Source (CSS,SS, CAS,Loan,Other)</t>
  </si>
  <si>
    <t>Strenghten Implemention</t>
  </si>
  <si>
    <t>Food and Nutritional security of Bundelkhand and Vindhachal</t>
  </si>
  <si>
    <t>Increase in area under kharif cultivation</t>
  </si>
  <si>
    <t>lakh  Hactare</t>
  </si>
  <si>
    <t>Department of Agriculture</t>
  </si>
  <si>
    <t>Horticulture,Food &amp;Civil Supply, Animal Husbandry, Fisheries,Women&amp;Child Dev.</t>
  </si>
  <si>
    <t>Increase in production under kharif cultivation</t>
  </si>
  <si>
    <t>Lakh 
M.T.</t>
  </si>
  <si>
    <t>Mitigation of Anna Pratha through Massive Breed Movement</t>
  </si>
  <si>
    <t>Increase in area under Rabi cultivation</t>
  </si>
  <si>
    <t>increase in production  under Rabi cultivation</t>
  </si>
  <si>
    <t xml:space="preserve">Increase in Agriculture Production  </t>
  </si>
  <si>
    <t>Cereals</t>
  </si>
  <si>
    <t xml:space="preserve">Paddy </t>
  </si>
  <si>
    <t>Jwar</t>
  </si>
  <si>
    <t>Bajra</t>
  </si>
  <si>
    <t>Maize</t>
  </si>
  <si>
    <t>Wheat</t>
  </si>
  <si>
    <t>Barley</t>
  </si>
  <si>
    <t>Other/Small Millets</t>
  </si>
  <si>
    <t>Pulses</t>
  </si>
  <si>
    <t>Lakh
 M.T.</t>
  </si>
  <si>
    <t>Urd</t>
  </si>
  <si>
    <t>Moong</t>
  </si>
  <si>
    <t xml:space="preserve">Gram </t>
  </si>
  <si>
    <t>Pea</t>
  </si>
  <si>
    <t>Masur</t>
  </si>
  <si>
    <t>Arhar</t>
  </si>
  <si>
    <t>Foodgrains</t>
  </si>
  <si>
    <t>CSS,SS, CAS</t>
  </si>
  <si>
    <t>Physical/Financial/production /productivity/ soil reclamation</t>
  </si>
  <si>
    <t>Daily/weekly/monthly/  seasonal</t>
  </si>
  <si>
    <t xml:space="preserve">1-GoUP should take       full benefit of the development Initiatives  of Central government like Soil health Card, PMKSY, PMFBY and PMPKY. There is urgent need to expedite work on Micro irrigation and Watershed components of PMKSY. Also MIDH,2-State should develop      3 year contract with      seed supplying agencies (public and private) for assured seed supply'3-GoUP  may consider direct and part payment to farmers from whom seed is procured by the seed suppliers, like MP.,4-Need to take note  of decrease in canal irrigated area in the state (decline from 32.1 lakh hectare in early 1990s to 25.5 lakh ha. presently). There is a need to ensure proper maintenance, modernization and water delivery‘ from canal irrigation system. ,5-GoUP Should focus on reviving the state agriculture research system. The state should approach national and international institutions like IRRI, CIMMYT, IMWMI, ICAR, etc       to access modern technology. Additionally         GoUP  should use Indo-Israel Collaboration to set up at least 10 centres of excellence in the state,6-GoUP  needs  to ensure the following to create favorable price environment for farmer and competitive markets  a- Ensuring MSP for wheat and paddy through procurement. b- Adopt mechanisms like Deficiency price payment in crops like pulses, oil seeds, potato. c-Adopt fair and remunerative prices (FRP) for Sugarcane based on recovery percentage. d- Attract private sector to agricultural market. e- Promote FPOs with the help of SFAC, NABARD And state agencies. f- Encourage contract farming by adopting new Contract farming act., 7-In order to ensure  that farmers make capital investments farms and the use scale economy , government may consider reducing stamp duty for exchange of agri land  parcels and liberalize land lease market by  implementing model land lease law as proposed by NITI Aayog, 8- To curb the large deficiency in use of all major plant nutrient (around 25 % presently) ,Up should promote balance use of fertilizer based on soil health card. The state may use technologies developed by National Centre for Organic Farming  Ghaziabad to promote bio fertilizers., 9-Use fresh guidelines     of MOEF to relax restrictions on felling and transit of trees on private land of farmers. Issue license to wood based industries as per the new guidelines of MOEF. This will promote forestry on private land and help in achieving the goal of har meind pe ped expressed by the Prime Ministers., 10-The state should consider the development strategy adopted by MP, in their region of Bundelkhand in UP. Annapratha in Bundelkhand can be reduced by area approach. Ensure sowing on 70% area in kharif to reduce the practice. For first 3-4 years give free seed kit to farmers for kharif crops. This will create interest group against free grazing and ultimately control- losecattle grazing in kharif., 11-State should raise power supply for agriculture by extending energization of private tubewells, 12-State should take measures to improve the quality of herd and promote practices like artificial insemination (AI) in buffalos and cows., 13-State may consider cost effective Innovative model for extension like ICDS and use contract staff like ' Krishi Mitra ' at village level., 14-An Important reason for low private investment in agriculture and low use of modern inputs in the state is low availability of institutional credit. On per ha. Basis the state receive 30 % lower credit as compared to average of other state and only 38% of per ha. credit supplied for agriculture in the state of Hariyana. State should take up this matter with the ministry of finance and seek a share in institutional credit in proportion to state share in agriculture output., 15-The state should implement Agriculture Reform Agenda as suggested by NITI Aayog on priority.
</t>
  </si>
  <si>
    <t>Agriculture</t>
  </si>
  <si>
    <t>Agriculture- During the year 2017-18  farmer's loan redumption amount Rs.36000</t>
  </si>
  <si>
    <t>Oilseeds</t>
  </si>
  <si>
    <t>Lakh M.T.</t>
  </si>
  <si>
    <t>Til</t>
  </si>
  <si>
    <t>Ground Nut</t>
  </si>
  <si>
    <t>Soyabeen</t>
  </si>
  <si>
    <t>Rape seed Mustard</t>
  </si>
  <si>
    <t>Linseed</t>
  </si>
  <si>
    <t>Sunflower</t>
  </si>
  <si>
    <t>Agri inputs</t>
  </si>
  <si>
    <t>Seeds</t>
  </si>
  <si>
    <t>Breeder</t>
  </si>
  <si>
    <t>LakhM.T.</t>
  </si>
  <si>
    <t>Foundation</t>
  </si>
  <si>
    <t>Certified/Quality</t>
  </si>
  <si>
    <t>Fertilizer</t>
  </si>
  <si>
    <t>N</t>
  </si>
  <si>
    <t>P</t>
  </si>
  <si>
    <t>K</t>
  </si>
  <si>
    <t>Bio Fertilizer</t>
  </si>
  <si>
    <t>LakhPkt.</t>
  </si>
  <si>
    <t>Vermi-compost</t>
  </si>
  <si>
    <t>Soil Health Card</t>
  </si>
  <si>
    <t>Plant Protection</t>
  </si>
  <si>
    <t>Chemical Pesticides</t>
  </si>
  <si>
    <t>MT/K.L.</t>
  </si>
  <si>
    <t>Bio Pesticide</t>
  </si>
  <si>
    <t>Integrated Pest Management</t>
  </si>
  <si>
    <t>Hec.</t>
  </si>
  <si>
    <t>Agri implements</t>
  </si>
  <si>
    <t>NO.</t>
  </si>
  <si>
    <t>soil &amp; water conservation</t>
  </si>
  <si>
    <t>problematic Land:</t>
  </si>
  <si>
    <t xml:space="preserve">Degraded problematic  land </t>
  </si>
  <si>
    <t>LakhHec.</t>
  </si>
  <si>
    <t>Agricultural Land</t>
  </si>
  <si>
    <t>Non Agricultural Land</t>
  </si>
  <si>
    <t>water conservation</t>
  </si>
  <si>
    <t>construction &amp; renovation of water bodies</t>
  </si>
  <si>
    <t>construction of check dam</t>
  </si>
  <si>
    <t>sprinkler</t>
  </si>
  <si>
    <t xml:space="preserve"> </t>
  </si>
  <si>
    <t>Per person Availability of fruits</t>
  </si>
  <si>
    <t>Gm</t>
  </si>
  <si>
    <t>Per person availability ofvegetables,tuber(per capita/per annum)</t>
  </si>
  <si>
    <t>egg (Per capita Per annum)</t>
  </si>
  <si>
    <t xml:space="preserve">Meat (Per capita/per annum) </t>
  </si>
  <si>
    <t xml:space="preserve">Fisheries </t>
  </si>
  <si>
    <t>Fisherman Houses @ 1000 houses/year  (in No’s)</t>
  </si>
  <si>
    <t>Blue Revolution</t>
  </si>
  <si>
    <t>No's</t>
  </si>
  <si>
    <t>Fisheries</t>
  </si>
  <si>
    <t>Fisherman Accidental Insurance Scheme (in No’s)</t>
  </si>
  <si>
    <t xml:space="preserve">Aquaculture has to be given status at par with Agriculture. </t>
  </si>
  <si>
    <t>Policy issue</t>
  </si>
  <si>
    <t>NEW</t>
  </si>
  <si>
    <t>Fortnightly</t>
  </si>
  <si>
    <t>ENERGY, IRRGATION, LOCAL BODIES, REVENUE, STAMP &amp; REGISTRATION, AGRICULTURE, INSTITUTION FINANCE etc.</t>
  </si>
  <si>
    <t>Common Fishery Leasing Policy</t>
  </si>
  <si>
    <t>Revenue</t>
  </si>
  <si>
    <t>FISHERIES, IRRGATION, LOCAL BODIES, FOREST etc.</t>
  </si>
  <si>
    <t>Establishment of cold chain linkages. (in No’s)</t>
  </si>
  <si>
    <t>MANDI PARISHAD</t>
  </si>
  <si>
    <t>Establishment of fish outlet/market. (in No’s)</t>
  </si>
  <si>
    <t>Establishment of Fish Feed Mills/Plants. (in No’s)</t>
  </si>
  <si>
    <t>30 small</t>
  </si>
  <si>
    <t>10 small</t>
  </si>
  <si>
    <t>4 large</t>
  </si>
  <si>
    <t>02 large</t>
  </si>
  <si>
    <t>01 large</t>
  </si>
  <si>
    <t>Promotion ornamental fish production(in No’s)</t>
  </si>
  <si>
    <t>To promote Fish processing technology and value addition of products for income generation and consumer preference. (in No’s)- Mobile Fish Parlour, Kiosk, processing unit etc.</t>
  </si>
  <si>
    <t>State Sector Scheme</t>
  </si>
  <si>
    <t>Extension Activities (Fair, Ghosti, Training, Demonstration, Exposure Visit etc.)</t>
  </si>
  <si>
    <t>LS</t>
  </si>
  <si>
    <t>enclosed</t>
  </si>
  <si>
    <t>SS/UPMVNL/Federation</t>
  </si>
  <si>
    <t>UPMVNL, FEDERATION</t>
  </si>
  <si>
    <t>Quality seed production by establishing Fish Hatcheries, Nurseries and Seed Rearing Units. (in No’s)</t>
  </si>
  <si>
    <t>a</t>
  </si>
  <si>
    <t>Fish Hatchery</t>
  </si>
  <si>
    <t>b</t>
  </si>
  <si>
    <t>Nursery</t>
  </si>
  <si>
    <t>c</t>
  </si>
  <si>
    <t>Seed Rearing Unit</t>
  </si>
  <si>
    <t>Regular trainings on advancements in Fishery technologies to fish farmers (in No’s)</t>
  </si>
  <si>
    <t>2250 farmers (45 batches)</t>
  </si>
  <si>
    <t>750 farmers (15 batches)</t>
  </si>
  <si>
    <t>Utilisation of maximum fishery resources for the development of fisheries (Area in Ha)</t>
  </si>
  <si>
    <t>ha</t>
  </si>
  <si>
    <t>15000 ha</t>
  </si>
  <si>
    <t>5000 ha</t>
  </si>
  <si>
    <t>FISHERIES</t>
  </si>
  <si>
    <t>Conservation of natural fish wealth in rivers and development of reservoir fishery through river-ranching and seed stocking programs respectively. (in No’s)</t>
  </si>
  <si>
    <t>30 lakh fingerlings</t>
  </si>
  <si>
    <t>10 lakh fingerlings</t>
  </si>
  <si>
    <t>CIFRI Allahabad, NBFGR Lucknow</t>
  </si>
  <si>
    <t>Aquaculture development through solar based Power System (in No’s)</t>
  </si>
  <si>
    <t>UPNEDA, MINOR IRRIGATION</t>
  </si>
  <si>
    <t>Adoption of advanced technologies like Cage culture, Pen culture, RAS and Integrated Fish Farming for aquaculture diversification (in No’s)</t>
  </si>
  <si>
    <t>Recirculatiry Aquaculture System (RAS)</t>
  </si>
  <si>
    <t>Blue Revolution/ RKVY</t>
  </si>
  <si>
    <t>Cage Culture in Reservoirs</t>
  </si>
  <si>
    <t>IRRIGATION</t>
  </si>
  <si>
    <t>Integrated Fish Farming/Tilapia/FW Prawn/Chitala/PACU etc.</t>
  </si>
  <si>
    <t>Total</t>
  </si>
  <si>
    <t>State Agricutlure policy 2013</t>
  </si>
  <si>
    <t>Increase in per person availability of Milk and Milk Products</t>
  </si>
  <si>
    <t>Promotion of Social Fisheries in Partnership with MNREGA &amp; DMF</t>
  </si>
  <si>
    <t xml:space="preserve">Poshan Vatika by Poor Families </t>
  </si>
  <si>
    <t xml:space="preserve">NFSA </t>
  </si>
  <si>
    <t>Increased Coverage</t>
  </si>
  <si>
    <t>ICDS systems strengthening and nutrition improvement programme (ISSNIP)/ state nutrition mission</t>
  </si>
  <si>
    <t>100% Anganwadis providing SNP to Pregnent, Lactating Women &amp; children below 6 years for minimum of 21 days a month</t>
  </si>
  <si>
    <t>VHND held in all GPs</t>
  </si>
  <si>
    <t>Vyanjan diwas Conducted in all anganwadis centers</t>
  </si>
  <si>
    <t>Skill based training of AWW</t>
  </si>
  <si>
    <t>Training of Gram Pradhans</t>
  </si>
  <si>
    <t>Increased nutrition awareness through demonstration of local receipies impartmentship with SHGs/MS/SRLM</t>
  </si>
  <si>
    <t>Convergence of THR with MBP</t>
  </si>
  <si>
    <t>Piloting of CT/DBT of MBP</t>
  </si>
  <si>
    <t>Double the agricultural productivity and income of farmers.</t>
  </si>
  <si>
    <t>100% Registration of Farmers in  upagriculture.com with the help of PRIs</t>
  </si>
  <si>
    <t xml:space="preserve">Awareness Programme among farmers for intercropping of musturd withautumn Planted sugarcane </t>
  </si>
  <si>
    <t>Increase Value addition and food processing facility across the State</t>
  </si>
  <si>
    <t xml:space="preserve">Promotion of horticultural crops, ornamental and medicinal Plants to makes small landholdings  profitable </t>
  </si>
  <si>
    <t>Prodution of fish to be enhanced by promoting social fisheries and enterpreneurship</t>
  </si>
  <si>
    <t>Productivity enhancement through replacement in seed variety-introduce hybrid and other high yeilding varieties</t>
  </si>
  <si>
    <t>Establishing  seed banks in identified vulnerable areas to save cropped area for required food production</t>
  </si>
  <si>
    <t xml:space="preserve">Extension services </t>
  </si>
  <si>
    <t>Agri Extention</t>
  </si>
  <si>
    <t>Demonstration</t>
  </si>
  <si>
    <t>Training</t>
  </si>
  <si>
    <t>Exibition</t>
  </si>
  <si>
    <t>Seminar</t>
  </si>
  <si>
    <t>Mela</t>
  </si>
  <si>
    <t>Literature/Leaflet/Folder</t>
  </si>
  <si>
    <t>Special Extension Services to women farmers</t>
  </si>
  <si>
    <t>Strengthen Krish Vigyan Kendra(KVK) for dissemination of technical knowhow</t>
  </si>
  <si>
    <t>Revised Extension Programme based on rural participatory approach</t>
  </si>
  <si>
    <t>Increased use of ICT for exetension services</t>
  </si>
  <si>
    <t>Form Commodity Specific Exetension Kiosks on indegenous food,horticulture crops,livestock,poultry,rabbitry,beekeeping,mushroom,medicinal and aromatic plants,sericulture,tea and value addition enterprises</t>
  </si>
  <si>
    <t xml:space="preserve">Enhance per capita milk availability by setting up more units of collection, processing and marketing in rural areas </t>
  </si>
  <si>
    <t>speed up efforts to produce value addition at local level and food processing facility in specific regions</t>
  </si>
  <si>
    <t>Establish E Mandies in all Districts with E NAM</t>
  </si>
  <si>
    <t>Construction of wholesale market ,or mandi at the Tahsil level</t>
  </si>
  <si>
    <t>Cpacitry building and support with storage, processing and marketing facilities of the produce</t>
  </si>
  <si>
    <t>Establish pilot Hath-Paith and animal markets under administrative control of Panchayats</t>
  </si>
  <si>
    <t>Subcontracting of market management to small Farmers Agri -business Consortium (SFAC) and private sector on a pilot basis.</t>
  </si>
  <si>
    <t>Introduce e-trading and unified licencing system</t>
  </si>
  <si>
    <t>Strengthening the infrastructure for markets and marketing</t>
  </si>
  <si>
    <t>Establish fish mandis</t>
  </si>
  <si>
    <t>Suitable arrangement in pulses and oilseeds procurement to avoid adverse impact of its volatile prices.</t>
  </si>
  <si>
    <t>Launch of soil Health improvement Mission for improving the condition of soil on a mission mode</t>
  </si>
  <si>
    <t>Identify  productive and non productive land using remote sencing techniques to protect productive lands from beings used for non agricultural purposes.</t>
  </si>
  <si>
    <t>Forbid the burnning of crop residues to improve soil health and protect the environment</t>
  </si>
  <si>
    <t>Promotion of farm machineries like Reaper Harvester</t>
  </si>
  <si>
    <t>Management of soil, water and environment</t>
  </si>
  <si>
    <t>Establish of soil testing Laboratories for analysing primary , secondary &amp; micro nutrients across the state.</t>
  </si>
  <si>
    <t>Provide soil amendments such as- gysum, paper mill sludge, press mud, etc. at affordable prices to farmers.</t>
  </si>
  <si>
    <t>Provide suitable Incentive/ subsidy for setting up of commercial vermi hatcheries and vermi compost unit on dairy.</t>
  </si>
  <si>
    <t>Train officers at the state level to enable them to incorporate climate change concern in all decision for implementing developmental activities.</t>
  </si>
  <si>
    <t>Identify polluted ground water areas and conduct research on development  of cost effective technoligies for their use.</t>
  </si>
  <si>
    <t>Develop pest and Disease forecasting system for contigent planning and effective diesease management.</t>
  </si>
  <si>
    <t xml:space="preserve"> Encourage on-farm water management practices such as use of Laser Levelling and improved irrigation methods and systems, i.e., use of sprinklers, drip and HDPE pipes for improving water use efficiency (WUE) </t>
  </si>
  <si>
    <t xml:space="preserve">Promote solar pumps in shallow water table areas, especially in eastern parts of Uttar Pradesh and head reaches of canal commands to save energy and operational costs </t>
  </si>
  <si>
    <t xml:space="preserve">Prohibit ground water exploitation for any purpose without prior government approval, particularly for the critical areas </t>
  </si>
  <si>
    <t xml:space="preserve">Promote rain water harvesting within the watershed/village territories to reduce loss of productive soil through erosion </t>
  </si>
  <si>
    <t xml:space="preserve">Promote recharging of ground water in declining ground water and rain-fed areas and recycle harvested water for irrigation purposes </t>
  </si>
  <si>
    <t xml:space="preserve"> Rationalise irrigation rates to improve water use efficiency and minimise wastage of water especially in canal commands </t>
  </si>
  <si>
    <t xml:space="preserve">Initiation of flood control and drainage programmes to manage the water flowing from rivers in Nepal and utilising it for creating reservoirs and generating power </t>
  </si>
  <si>
    <t xml:space="preserve"> Encourage lining of canals to help in reducing the water seepage and water logging </t>
  </si>
  <si>
    <t xml:space="preserve"> Promote bio-drainage and construction of interceptor drains along the canals in seepage zones </t>
  </si>
  <si>
    <t>Transform C3 plants to C4 plants</t>
  </si>
  <si>
    <t xml:space="preserve">Develop system for integrated management of rainwater, surface, and ground water </t>
  </si>
  <si>
    <t>Develop a blue print for sustainable agriculture in the state</t>
  </si>
  <si>
    <t xml:space="preserve"> Increase Seed Replacement Rate (SRR) and Variety Replacement Rate (VRR) </t>
  </si>
  <si>
    <t xml:space="preserve"> Promote private institutions, seed villages and farmer groups for producing certified seeds </t>
  </si>
  <si>
    <t xml:space="preserve"> Form area specific seed producers’ groups </t>
  </si>
  <si>
    <t xml:space="preserve">Establish seed processing units </t>
  </si>
  <si>
    <t>Maintain the genetic diversity of seeds, cultivated plants and farmed and domesticated animals and their related wild species</t>
  </si>
  <si>
    <t>Legal framework for scientific testing of privately bred seeds of various crops before their circulation in the state</t>
  </si>
  <si>
    <t xml:space="preserve"> Implementation of bio-safety rules as per government norms for various genetically modified organisms (GMOs) </t>
  </si>
  <si>
    <t xml:space="preserve">Establish seed bank for flood and drought conditions </t>
  </si>
  <si>
    <t xml:space="preserve"> Compost from crop residues, tree litter and other plant/organic residues </t>
  </si>
  <si>
    <t xml:space="preserve"> Intercropping and cover crops, particularly legumes, which add nutrients, fix nitrogen and pump nutrients to the soil surface </t>
  </si>
  <si>
    <t xml:space="preserve">Use of mulch and green manures (through collection and spread of crop residues, litter from surrounding areas and organic materials) </t>
  </si>
  <si>
    <t xml:space="preserve">Integration of earthworms (vermiculture) or other beneficial organisms and biota into the soil to enhance fertility, organic matter and nutrient recycling </t>
  </si>
  <si>
    <t>Practices for soil fertility/health and nutrient recycling  utilising agricultural biodiversity</t>
  </si>
  <si>
    <t xml:space="preserve"> Elimination or reduction of agrochemicals, especially toxic nematicides that destroy diverse soil biota, organic material and valuable soil organism </t>
  </si>
  <si>
    <t xml:space="preserve">Education </t>
  </si>
  <si>
    <t xml:space="preserve">Modify agricultural education system to equip new graduates with subject competency </t>
  </si>
  <si>
    <t xml:space="preserve">Amendment of State Agriculture University Act on the line of Model Act of ICAR. </t>
  </si>
  <si>
    <t xml:space="preserve">  Link private agriculture colleges with state agriculture universities to improve their quality and standards </t>
  </si>
  <si>
    <t>Target 3.1-Maternal Mortality [Page 1]</t>
  </si>
  <si>
    <t>Goal No</t>
  </si>
  <si>
    <t>Title</t>
  </si>
  <si>
    <t>Relevant Excerpts from Hon'ble CM's vision outlined in letter No dated 21 June addressed to Vice Chairman NITI Ayog</t>
  </si>
  <si>
    <t>Nodal Ministry of GOI</t>
  </si>
  <si>
    <t>Relevant existing CSSs</t>
  </si>
  <si>
    <t>Relevant existing Central Intervention</t>
  </si>
  <si>
    <t>Nodal Department of the State</t>
  </si>
  <si>
    <t>Concerned Departments of State Government</t>
  </si>
  <si>
    <t>State interventions/Scheme</t>
  </si>
  <si>
    <t>Vision of the State Govt (by 2030) short write up to be filled by 8)</t>
  </si>
  <si>
    <t>Required physical targets to achieve vision 2030</t>
  </si>
  <si>
    <t>Desired levels of vision 2030 to be attained by 2024</t>
  </si>
  <si>
    <t>Required physical targets to be achieved by 2024</t>
  </si>
  <si>
    <t>Annual Action Plan to achieve desired target in 2030</t>
  </si>
  <si>
    <t>Further interventions required to achieve targets/vision 2030 (to be filled by 8)</t>
  </si>
  <si>
    <t>Remarks</t>
  </si>
  <si>
    <t>Required physical Targets 2017-18</t>
  </si>
  <si>
    <t>Required Financial Resources 2017-18</t>
  </si>
  <si>
    <t>Required physical Targets 2018-19</t>
  </si>
  <si>
    <t>Required Financial Resources 2018-19</t>
  </si>
  <si>
    <t>Required physical Targets 2019-20</t>
  </si>
  <si>
    <t>Required Financial Resources 2019-20</t>
  </si>
  <si>
    <t>Goal No-3 Ensure healthy lives and promote well-being for all at all ages</t>
  </si>
  <si>
    <t>3.1 By 2030, reduce the global maternal mortality ratio to less than 70 per 100,000 live births</t>
  </si>
  <si>
    <t xml:space="preserve">xjhch ds thou esa chekjh vkSj bykt dh fpUrk lnSo cuh jgrh gSA bldks le&gt;rs gq, geus u dsoy ljdkjh vLirkyksa esa tkapksa dks eqQr fd;k] cfYd 102 ,oa 108 ,EcqysUl lsokvksa ds ek/;e ls fgUnqLrku dh lcls cMh ,EcqysUl lsok Hkh pykbZ vkSj vktrd yxHkx 150 yk[k ifjokjksa dks bldk lk/kk ykHk fey pqdk gSA lkoZtfud {ks= esa LokLF; lqfo/kkvksa dks csgrj cuk;k tkuk vko';d gS blds lkFk gh futh {ks= esa LokLF; lqfo/kkvksa ds fodkl ds fy, lg;ksxkRed ljdkjh uhfr;kssa dh vko';drk gSA geus jkT; iks"k.k fe'ku ds ek/;e ls efgykvksa] fd'ksfj;ksa rFkk cPpksa ds LokLF; lEcU/kh pqukSfr;ksa dk lek/kku fd;k gSA ge mEeh, djrs gS fd Hkkjr ljdkj }kjk mRrj iznss'k dks lkoZtfud {ks= ds vLirkyksa esa efgykvksa rFkk cPpksa ds fy, csMl dh la[;k dks nksxquk djus esa lgk;rk iznku dh tk,A </t>
  </si>
  <si>
    <t>Ministry of Health &amp; Family Welfare</t>
  </si>
  <si>
    <t>National Health Mission (NHM)</t>
  </si>
  <si>
    <t xml:space="preserve">1. VHND                                      2. PMSMA                                  3. ASHA Program         4. JSY                                            5. JSSK                                        6. NAS                                         7. MDR                                              </t>
  </si>
  <si>
    <t>Department of Medical Health &amp; Family Welfare, UP</t>
  </si>
  <si>
    <t>1. ICDS                     2. Education         3. PRI             4. AYUSH        5.Nagar Nigam 6. PWD                 7.Jal Nigam</t>
  </si>
  <si>
    <t>State NHM</t>
  </si>
  <si>
    <t>To reduce all preventable maternal deaths and maternal near misses through equity-driven community &amp; facility based approaches for preventive, promotive &amp; curative care at appropriate levels of service provision.</t>
  </si>
  <si>
    <t>MMR of 70 per lakh live births</t>
  </si>
  <si>
    <t>To achieve at least 90% coverage of all preventive, promotive &amp; curative maternal health services</t>
  </si>
  <si>
    <t>MMR of 150 per  lakh live births</t>
  </si>
  <si>
    <t>75 Districts</t>
  </si>
  <si>
    <t>MMR 255*</t>
  </si>
  <si>
    <t>1045.37 Crores (10% increase as per NHM ROP 2016-17)</t>
  </si>
  <si>
    <t>MMR 240*</t>
  </si>
  <si>
    <t>1149.90 Crores (10% increase as per expected NHM ROP 2017-18)</t>
  </si>
  <si>
    <t>MMR 225*</t>
  </si>
  <si>
    <t>1264.9 Crores (10% increase as per expected NHM ROP 2018-19)</t>
  </si>
  <si>
    <t>*Based on SRS data</t>
  </si>
  <si>
    <t>Action Plan (2017-20)</t>
  </si>
  <si>
    <t>Strategy for 2024</t>
  </si>
  <si>
    <t>Interdepartmental &amp; intersectoral Coordination</t>
  </si>
  <si>
    <t>1. Esacalating the capacity building trainings in Life Saving Anaesthetic Skills (LSAS), Emergency Obstetric Care (EMoC), Skilled Birth Attendance (including intra-partum foetal monitoring, neonatal resuscitation, management &amp; referral of obstetric haemorrhage, management of obstructed labour, and assisted delivery techniques).
2. Making delivery points functional to provide comprehensive quality RMNCH services as defined for each level and ensuring adequate geographical coverage.
3. Operationalization of the defined number of CEmOC and BEmOC centres during the period based on WHO recommendations of at least10 maternity beds per 1000 pregnant women with 80 % bed occupancy and three days of stay. This norm will be translated into the number of BEmOC/CEmOC facilities as required in State where an L2 delivery point is expected to conduct at least 10 deliveries per month and an L3 delivery point at least 20 deliveries per month (including C-Section). 
4. Increase facilities equipped for Perinatal care (designated as ‘delivery points’) by 100%
5. Increase proportion of all births in government and accredited private institutions at annual rate of 5.6 % from the baseline of 56.7% (AHS 2012-13)
6. Increase proportion of pregnant women receiving 3 or more antenatal care at annual rate of 6% from the baseline of 37.8% (AHS 2012-13)
7. Increase proportion of safe deliveries at annual rate of 2% from the baseline of 63.3% (AHS 2012-13)
8. Increase 3 and more ANC registration by 90% 
9. Increase institutional delivery by 90%
10. Accreditation of Private nursing home and maternity homes.                                                                                11. Setting up of one mini skill laboratory at every block level facility of all districts.
12. Ensuring all drugs, supplies and equipment relating to pregnancy and delivery are available at all times at all relevant health facilities.</t>
  </si>
  <si>
    <t xml:space="preserve">• Address inequities in access to and quality of sexual, reproductive, maternal and newborn health information and services; 
• Ensure UHC for comprehensive sexual, reproductive, maternal and newborn health care; 
• Address all causes of maternal mortality, reproductive and maternal morbidities, and related disabilities; 
• Strengthen health systems to respond to the needs and priorities of women and girls; 
• Ensure accountability to improve quality of care and equity. 
• Improving metrics, measurement systems and data quality and allocating adequate resources and effective health-care financing. 
• Continue momentum to sustain and increase funding for Maternal Health </t>
  </si>
  <si>
    <t>Target No-3.2 (Child Health-Immunization) [Page 2]</t>
  </si>
  <si>
    <t>Relevant Excerts from Hon'ble CM's vision outlined in letter No dated 21 June addressed to Vice Chairman NITI Ayog</t>
  </si>
  <si>
    <t>Relevant exisiting CSSs</t>
  </si>
  <si>
    <t>Relevant exisiting Central Intervention</t>
  </si>
  <si>
    <t>3.2 By 2030, end preventable deaths of newborns and children under 5 years of age, with all countries aiming to reduce neonatal mortality to at least as low as 12 per 1,000 live births and under‑5 mortality to at least as low as 25 per 1,000 live births</t>
  </si>
  <si>
    <t xml:space="preserve">Universal Immunization Programme (UIP) </t>
  </si>
  <si>
    <t>1. Routiene Immunization     2.Polio Campaign                     3.Mission Indradhanush           4.JE Campaign                                 5. New Vaccines Introduction            6. VPD Surveillance for AFP, MR, Diphtheria, Pertusis &amp; Neonatal Tetanus</t>
  </si>
  <si>
    <t>Department of Medical Health &amp; Family Welfare,UP</t>
  </si>
  <si>
    <t>1. ICDS                          2. Education             3.PRI                       4. Urban local bodies</t>
  </si>
  <si>
    <t>Programs being run as per GOI Guideline for UIP</t>
  </si>
  <si>
    <t>Reduction in morbidity &amp; prevention of deaths  due to Vaccine preventable diseases in U/5 Yrs children, while maintaining polio-free status, sustaining maternal &amp; neonatal Tetanus elimination  and measles elimination by 2020 by inclusion of newly introduced vaccines and interventions</t>
  </si>
  <si>
    <t xml:space="preserve">95-100 % infants and children u/5 years are fully immunised through routine immunization &amp; various campaigns starting from current (2015-16) 70 percent*. </t>
  </si>
  <si>
    <t xml:space="preserve">To achieve 100% coverage with routine immunisation using latest technoligies and partner agencies. </t>
  </si>
  <si>
    <t>80 percent</t>
  </si>
  <si>
    <t>355 Crores</t>
  </si>
  <si>
    <t>85 percent</t>
  </si>
  <si>
    <t>425 Crores</t>
  </si>
  <si>
    <t>90 percent</t>
  </si>
  <si>
    <t xml:space="preserve">510 Crores </t>
  </si>
  <si>
    <t xml:space="preserve">1. To sustain 100% coverage using latest technologies to make Digitilized  Health &amp; Vaccination Card with Adhar seeding.
2.Vaccination importance and schedule would be incorporated in school education system
3. Additional vaccination services for frequent tranferring families
4. Usage of alternate energy system for Cold Chain maintanance (e.g: Solar).
5. Mobile Vaccination vans in remote areas.
6. Mobile Alert system for scheduled vaccinations.
7. Special focus on Vulnerable groups- Urban slums/ Urban poor/ migrant population.  </t>
  </si>
  <si>
    <t>*Current coverage of full immunization is 70% (2015-16) as per RI H-to-H monitoring data</t>
  </si>
  <si>
    <t xml:space="preserve">1. Improving and sustaining the quality and coverage of the RI programme 
2. Enhancing the Vaccine logistic system including introduction of latest cold chain system based on remote technology started recently with support from GoI.
2.Use of latest digital communication platform for community mobilization, Mobile teams/Vans for hard to reach areas/population
3. Improving and sustaining VPD Surveillance started in September 2016
4. Coverage of Hepatitis-B birth dose would be strengthened through institutional deliveries and HBNC programme. 
5. Accelerated efforts to improve coverage in poor performing areas/blocks identified through monitoring data </t>
  </si>
  <si>
    <t xml:space="preserve">1. Ensuring that the partially immunized and unimmunized children are fully immunized as per national immunization schedule 
2. Equity-driven approach to reach all target populations including under-served and unreached communities using new approaches and technologies where appropriate
3. Reaching older groups who are targeted for new vaccines or extra doses of current vaccines
4. Generating demand for immunization services through social mobilization;
5. Enhancing political, administrative and financial commitment through advocacy with key stakeholders
6. Translating learnings from Mission Indradhanush to develop sustainable and effective RI systems. </t>
  </si>
  <si>
    <t>Target No-3.2 (Child Health) [Page 3]</t>
  </si>
  <si>
    <t>H</t>
  </si>
  <si>
    <t>xjhch dks thou esa chekjh vkSj bykt dh fpUrk lnSo cuh jgrh gS bldks le&gt;rs gq;s geus u dsoy ljdkjh vLirkyksa esa tkWp dks eq¶r fd;k gS cfYd 102 ,oa 108 ,EcqysUl lsokvksa ds ek/e; ls fgUnqLrku dh lcls cMh ,EcqysUls lsok pykbZ vkSj vkt rd yxHkx 150 yk[k ifjokjksa dsk bldk lh/kk ykHk fey pqdk gSA lkoZtfud {ks= esa LokLF; lsqfo/kkvksa dks csgrj cuk;k tkuk vko';d gSA blds lkFk gh fuft {ks= dh LokLF; lqfo/kkvksa ds fodkl ds fy, lg;ksxkRed ljdkjh uhfr;ksa dh vko';drk gSA</t>
  </si>
  <si>
    <t>Medical Health &amp; Family Welfare</t>
  </si>
  <si>
    <t>RMNCH+A Strategy</t>
  </si>
  <si>
    <t>1.Medical Education 
2. ICDS
3. Panchayati Raj
4. Rural Development
5. AYUSH
6.Jal Nigam</t>
  </si>
  <si>
    <t xml:space="preserve">To achieve under 5 mortality rate of 25 per 1000 &amp; neonatal mortality rate of 12 per 1000 live births, through equity-driven community &amp; facility based approaches ensuring preventive, promotive &amp; curative care. </t>
  </si>
  <si>
    <t>Under five Mortality Rate of  25 and NMR of 12 per 1000 live births</t>
  </si>
  <si>
    <t>To reduce under 5 mortality rate to 35 and NMR to 18 per 1000 live births through universal coverage of equity-driven community &amp; facility based approaches ensuring preventive, promotive &amp; curative care at appropriate levels of service provision for all childhood illness &amp; conditions</t>
  </si>
  <si>
    <t>Under five mortality Rate of 35 and NMR of 18 per 1000 live births</t>
  </si>
  <si>
    <t xml:space="preserve">Under Five Mortality Rate 50,
NMR 29
</t>
  </si>
  <si>
    <t>a. HBNC- 167000 ASHAs
b. NBCCs- 2813
c. NBSU-one per FRU
d. SNCU- 90
e. NRC- 81
[Figures in a,b,c,d,e are cumulative]</t>
  </si>
  <si>
    <t>294.95 Crores</t>
  </si>
  <si>
    <t>Under Five Mortality Rate 47,
NMR 27</t>
  </si>
  <si>
    <t>a. HBNC- 167000 ASHAs
b. NBCC-3153
c. NBSU- (one per FRU)
d. SNCU- 95
e. NRC- 81 [Figures in a,b,c,d,e are cumulative]</t>
  </si>
  <si>
    <t>306.14 Crores</t>
  </si>
  <si>
    <t>Under Five Mortality Rate 44,
NMR 25</t>
  </si>
  <si>
    <t xml:space="preserve">a. HBNC- 167000 ASHAs
b. NBCC- 3394
c. NBSU-One per FRU
d. SNCU- 100
e. NRC- 81
[Figures in a,b,c,d,e are cumulative]
</t>
  </si>
  <si>
    <t>309.57 Crores</t>
  </si>
  <si>
    <t>1. To upgrade skills, to use advancements in technology, to carry out impact assessment studies with the support of partners/organisations where it is required.
2. Engagement with private providers/other organizations at appropriate levels of service provision for all childhood illness &amp; conditions.
3. Universal  Birth Registration.
4. Improvement in facilities/ services for children with special needs (such as congenital anomalies, ADHD, Autism, etc)  in addition to providing specialized training to health functionaries. 
5. Increasing the regulatory role of the Government in ensuring the Standard practices and protocols of maternal &amp; child health care. [By ensuring compliance of the Clinical Establishments Act]</t>
  </si>
  <si>
    <t xml:space="preserve">The child health programme is follower of Maternal Health programme. Establishment of NBCC, NBSU and SNCUs is depending on activation of delivery points, FRUs and female hospital/ Maternity wings and establishment of NRCs is depending on the establishment of district male hospital.
</t>
  </si>
  <si>
    <t>Target No-3.3 AIDS &amp; STI/RTI [Page 4]</t>
  </si>
  <si>
    <t>3.3 By 2030, end the epidemics of AIDS, tuberculosis, malaria and neglected tropical diseases and combat hepatitis, water-borne diseases and other communicable diseases</t>
  </si>
  <si>
    <t>National AIDS Control Programme (NACP)</t>
  </si>
  <si>
    <t>National AIDS Control Organization (NACO)</t>
  </si>
  <si>
    <t xml:space="preserve">UP State AIDS Control Society  </t>
  </si>
  <si>
    <t>Ministry of Medical Health &amp; Family Welfare, Uttar Pradesh</t>
  </si>
  <si>
    <t>NACP</t>
  </si>
  <si>
    <t xml:space="preserve">1.To end the AIDS epidemic by 2030
2. To ensure prevention, control and management of STI/RTI </t>
  </si>
  <si>
    <t xml:space="preserve">1a.  90% reduction in annual newly affected cases of HIV
1b. 80% reduction in annual deaths due to AIDS-related causes
1c. Elimination of HIV in newborns (PPTCT/EID)
2a. Elimination of congenital syphilis (E-PTCT)
2b. 80% reduction in annual  new cases (Syphillis,Gonorrhoea,Chlamydia,Trichomonas,LGV) of  STI/RTI 
</t>
  </si>
  <si>
    <t xml:space="preserve">1. To  reduction of 80% of annual newly affected cases of HIV
2. To ensure 80% of prevention, control and management of STI/RTI
</t>
  </si>
  <si>
    <t xml:space="preserve">(1 a) 80% of all new cases of HIV will be diagnosed 
(1b) 90% of PLHIV will be on ART
(1c) 90% should have viral load suppression.
(1d) All pregnant
 women should be screened for HIV
(2a) All pregnant
 women should be screened for Syphilis
(2b) 80% of new STI/RTI case will be diasnosed 
</t>
  </si>
  <si>
    <t>75 districts</t>
  </si>
  <si>
    <t>(1a) - 50%
(1b) - 80%
(1c) - 10%
(1d) - 60%
(2a) - 60%
(2b) - 40%</t>
  </si>
  <si>
    <t>90 crore</t>
  </si>
  <si>
    <t>(1a) - 60%
(1b) - 82%
(1c) - 15%
(1d) - 70%
(2a) - 70%
(2b) - 50%</t>
  </si>
  <si>
    <t>100 crore</t>
  </si>
  <si>
    <t>(1a) - 70%
(1b) - 85%
(1c) - 20%
(1d) - 80%
(2a) - 80%
(2b) - 60%</t>
  </si>
  <si>
    <t>110 crore</t>
  </si>
  <si>
    <t>Accelerated response with  enhanced investment in the programme.</t>
  </si>
  <si>
    <t>Interdepartmental &amp; Intersectoral Coordination</t>
  </si>
  <si>
    <t xml:space="preserve">1. Ensuring all pregnant women to be screened for HIV/Syphilis 
2. Ensuring implementation of WHO 90-90-90 strategy ((a) At least 90% of PLHIV should know their status; (b) At least 90 percent of PLHIV should be on ART; (c) At least 90% should have viral load suppression.
3. Ensuring Zero stigma &amp; discrimination
4. Ensuring coverage of all newborns with PPTCT/EID
5. Ensuring that HIV Care, Support and Treatment facilities (including CD4 testing) are universally available in all districts.
6. More community (High-Risk Groups (sex workers, men who have sex with men, people who inject drugs and transgender people)) based interventions to provide continuum of care to population.
7. Ensuring care and support to people living with HIV/AIDS
</t>
  </si>
  <si>
    <t xml:space="preserve">• More focus on populations that have been left behind by the HIV response, such as adolescent girls, key populations (sex workers, men who have sex with men, people who inject drugs and transgender people), migrants, children and older people; 
• Focus on locations where the greatest HIV transmission is occurring and with the greatest HIV burden, and the use of data to support the impact of programmes; 
• Integrated HIV response that expands the contribution towards UHC, including health workforce, procurement systems, injection and blood safety and treatment of co-infections;
• Sustainable programmes with domestic funding of essential HIV services.
• Increasing coverage of services through the integration of STI prevention and management into the broader agendas on HIV infection and reproductive health. Strategies for increasing access to services for key populations and other vulnerable populations, such as adolescents, are needed. 
• Strengthening surveillance and data quality to improve knowledge and improve reporting on prevalence, etiologies of STI syndromes and antimicrobial resistance. 
</t>
  </si>
  <si>
    <t>Target No-3.3 Tuberculosis [Page 5]</t>
  </si>
  <si>
    <t>Goal No-3
Ensure healthy lives and promote well-being for all at all ages</t>
  </si>
  <si>
    <t>National Health Mission</t>
  </si>
  <si>
    <t>Revised National Tuberculosis Control Programme (RNTCP)</t>
  </si>
  <si>
    <t>1. Department of Medical Education 
2. ICDS
3. Information and culture 
4. Women Welfare and Youth Welfare 
5. Education
6. Small Scale Industries
7. Social Welfare department 
8. Railway and Transport department
9. Panchayati Raj department 
10. Labour department
11. Food and Drug Safety department 
12. Minority Affairs</t>
  </si>
  <si>
    <t xml:space="preserve">Regional TB Program Management Units
</t>
  </si>
  <si>
    <t>To provide universal coverage with free diagnosis, free treatment and zero economic burden to families affected with TB and reduction in the number of TB Deaths by 90% &amp; reduction in the TB Incidence rate by 80%*</t>
  </si>
  <si>
    <t xml:space="preserve">1. Reduction in the number of TB Deaths by 90% 2.Reduction in the TB Incidence rate by 80%       
3.TB affected families facing catastrophic costs due to TB to 0%.
4. 100% reporting of TB cases by private health care providers.
</t>
  </si>
  <si>
    <t xml:space="preserve">Reduction in the number of TB deaths by 75% and reduction in TB Incidence rate by 50%  by ensuring more than 90 percent treatment coverage, treatment success rate and preventive treatment coverage. 
</t>
  </si>
  <si>
    <t xml:space="preserve">1.Reduction in the number of TB Deaths by 75% 
2. Treatment coverage &gt; 90%
3. TB treatment success rate &gt; 90% 
4. Reduction in the TB Incidence rate by 50%.
5. Preventive treatment coverage &gt;90% 
4.100% TB case notification by private healthcare providers through eNikshay portal
</t>
  </si>
  <si>
    <t>1. One DMC per lakh population.
2. One TU per 1.5 -2.5  Lakh population.
3. 100% DST coverage for all TB patients.
4. DRTB for I crore population &amp; 1 linked DRTB for each district in which DRTB Centre is not present
5. TB comorbidity testing facility at each PHC.</t>
  </si>
  <si>
    <t>a. DMC 2215
b. DRTB Centre-remaining 7 to be established (15 functioning)                                        c. Linked DRTB Centres=18.
[Figures for a and b are cumulative and includes existing facilities]</t>
  </si>
  <si>
    <t>223 Cr</t>
  </si>
  <si>
    <t>a. DMC=2251                                        b. Link DRTB Centres=18. 
[Figures for a and b are cumulative and includes existing facilities]</t>
  </si>
  <si>
    <t>246 Cr</t>
  </si>
  <si>
    <t>1.Reduction in the number of TB Deaths by 30% .
2.Reduction in the TB Incidence rate by 25%.
3. Preventive treatment coverage &gt;90% 
 4. 35% TB case notification by private healthcare providers through eNikshay portal</t>
  </si>
  <si>
    <t>a. DMC=2288;                       b. Linked-DRTB Centres=20 
[Figures for a and b are cumulative and includes existing facilities]</t>
  </si>
  <si>
    <t>270 Cr</t>
  </si>
  <si>
    <t xml:space="preserve">1. Mobile diagnostic labs (with digital X Ray, CB -NAAT machine,blood glucose meter,HIV testing kits installed) with focus on vulnerable population and hard to reach locations.  
2. Engaging the private sector for prevention, treatment, control as well as notification.
3. Nutritional support for the TB patients  on integrated/PPP mode. 
4. Rapid uptake and scale-up of evidence-based new diagnostics and intervention as and when they are available.
5. Improving surveillance through strengthening of IDSP
                                                                                                                                                                                                                                   </t>
  </si>
  <si>
    <t>*As per End TB Strategy endorsed by World Health Assembly</t>
  </si>
  <si>
    <t>1. Ensuring One DMC per lakh population.
2. Ensuring One TU per 1.5 - 2.5  Lakh population.
3. Ensuring 100% DST coverage for all TB patients.
4. Ensuring one DRTB per crore population &amp; 1 linked DRTB for each district.
5. Ensuring early diagnosis and treatment initiation. 
6. Ensuring Daily regimen for all TB patients, inclduing TB-HIV patients. 
7. Scaling up special methods of care for the poor residing  in large cities
8. Free diagnosis, admission, treatment and transportation cost to all TB Patients. 
9. Contact tracing  and INH Prophylaxis for all children less than 6 years.
10. Universal Drug Sensitivity test of all presumptive MDR patients. 
11. Enhancing TB-HIV Coordination. Enhance surveillance to ensure detection of all TB patients, including pediatric cases. 
12. Universal DST for all TB patients. 
13. Ensuign TB Comorbidities testing at every health facility level.
14. Increase the number of Human Resources required for the achievement of goals.
15. Ensuring TB notification from Private sector.</t>
  </si>
  <si>
    <t>Target-3.3 Leprosy [Page 6]</t>
  </si>
  <si>
    <t>Goal No-3</t>
  </si>
  <si>
    <t>Ensure healthy lives and promote well-being for all at all ages</t>
  </si>
  <si>
    <t xml:space="preserve">Improvement of public health &amp; cooperate with health partners in private sector </t>
  </si>
  <si>
    <t>Central Leprosy Division (Medical Health &amp; Family Welfare)</t>
  </si>
  <si>
    <t>National Leprosy Eradication Programme (NLEP)</t>
  </si>
  <si>
    <t>1. Deptt. of Women and Child Development
2. PRI at village level
3. Department of Empowerment of Persons with Disabilities (Divyangjan)
4. Department of Information and Public Relations</t>
  </si>
  <si>
    <t xml:space="preserve">1. Salary for NLEP regular staff
2. Leprosy Pension Rs. 2500/- per month per leprosy case  through Department of Empowerment of Persons with Disabilities (Divyangjan)
</t>
  </si>
  <si>
    <t xml:space="preserve">Elimination of Leprosy by 2020, and all Leprosy patients rehabilitated by 2030.
</t>
  </si>
  <si>
    <t xml:space="preserve">1. Leprosy elimination
2. Rehabilitation of all Leprosy patients </t>
  </si>
  <si>
    <t xml:space="preserve">(PR &lt; 1 /10,000 popn.)
less than 01 case of leprosy out of every 10,000 population upto all blocks of U.P. </t>
  </si>
  <si>
    <t xml:space="preserve">1. 159 blocks where Leprosy not eliminated
2. Zero disability among new paediatric leprosy patients,
3. Grade-2 disability &lt; 1 per 100000 population. </t>
  </si>
  <si>
    <t xml:space="preserve">159 blocks </t>
  </si>
  <si>
    <t>PR &lt; 1 /10,000 popn. among 159 blocks</t>
  </si>
  <si>
    <t>50 blocks out of 159 remaining from elimination</t>
  </si>
  <si>
    <t>Rs. 27 Crore</t>
  </si>
  <si>
    <t>PR &lt; 1 /10,000 popn. among  left 109 blocks</t>
  </si>
  <si>
    <t xml:space="preserve">54 blocks out of 109 remaining from elimination </t>
  </si>
  <si>
    <t>Rs. 28 Crore</t>
  </si>
  <si>
    <t xml:space="preserve">PR &lt; 1 /10,000 popn. among  left 55 blocks &amp; zero disability among new paediatric leprosy patients  </t>
  </si>
  <si>
    <t xml:space="preserve">55 blocks remaining from elimination  </t>
  </si>
  <si>
    <t>Rs. 29 Crore</t>
  </si>
  <si>
    <t xml:space="preserve">1. Self care promotion by engaging private sector. 
2. Establishing State-of-the-art facilities for rehabilitation of all Leprosy patients.
3. Integration of Leprosy patients in main stream
4. Incorporating specific interventions against stigmatization &amp; discrimination.
5. 100% coverage of NIKUSHTHA.
</t>
  </si>
  <si>
    <t>____</t>
  </si>
  <si>
    <t>1. Ensuring post exposure chemoprophylaxis.
2. Ensuring prompt performance based payments for ASHAs.
3. Behaviour change communication for Leprosy prevention &amp; care seeking.
4. Organising reconstructive surgery camps for Leprosy patients.
5. Ensuring complete reporting of treatment completion.
6. Ensuring quarterly assessment of new case detection rate.</t>
  </si>
  <si>
    <t>1. Detecting cases early before visible disabilities occur, with special focus on children as a way to reduce disabilities and reduce transmission.
2. Targeting detection among higher risk groups through campaigns in highly endemic areas or communities.
3. Improve health care coverage and access for marginalised population.
4. Screening all close contacts of persons affected by Leprosy.
5. Incorporating specific interventions against stigmatization &amp; discrimination.</t>
  </si>
  <si>
    <t>Target No-3.3(Communicable Diseases-NVBDCP) [Page 7]</t>
  </si>
  <si>
    <t xml:space="preserve">xjhch ds thou esa chekjh vkSj bykt dh fpUrk lnSo cuh jgrh gSA bldks le&gt;rs gq, geus u dsoy ljdkjh vLirkyksa esa tkapksa dks eqQr fd;k] cfYd 102 ,oa 108 ,EcqysUl lsokvksa ds ek/;e ls fgUnqLrku dh lcls cMh ,EcqysUl lsok Hkh pykbZ vkSj vktrd yxHkx 150 yk[k ifjokjksa dks bldk lk/kk ykHk fey pqdk gSA lkoZtfud {ks= esa LokLF; lqfo/kkvksa dks csgrj cuk;k tkuk vko';d gS blds lkFk gh futh {ks= esa LokLF; lqfo/kkvksa ds fodkl ds fy, lg;ksxkRed ljdkjh uhfr;kssa dh vko';drk gSA geus jkT; </t>
  </si>
  <si>
    <t>RNTCP</t>
  </si>
  <si>
    <t>NVDCP- Malaria</t>
  </si>
  <si>
    <t>1. Nagar Nigam/Nagar Palika/Nagar panchayat
2. Basic Shiksha
3. PWD
4. Information Deptt
5. Jal Nigam</t>
  </si>
  <si>
    <t xml:space="preserve">Budget for spray wages, repair, maintenance of spray machines, IEC and salary </t>
  </si>
  <si>
    <t xml:space="preserve">To end the malaria epidemic by 2030, with 90% reduction in malaria case incidence
</t>
  </si>
  <si>
    <t>90% reduction in malaria case incidence</t>
  </si>
  <si>
    <t>To achieve 80% reduction in malaria case incidence</t>
  </si>
  <si>
    <t>Achieve and sustain API &lt;1 in all districts</t>
  </si>
  <si>
    <t>District  level API to be brought to less than 1 per 1000 population at risk in API &gt;1 districts Allahabad and Saharnapur. Achieve zero indegenous cases in 71 districts that have API &lt;1</t>
  </si>
  <si>
    <t>18 crores</t>
  </si>
  <si>
    <t>District  level API to be brought to less than 1 per 1000 population at risk in API &gt;1 districts Sonbhadra and Mirzapur. Achieve zero indegenous cases in 71 districts that have API &lt;1</t>
  </si>
  <si>
    <t>16 crores</t>
  </si>
  <si>
    <t>Progress towards zero indegenous cases in all 75 districts that have API &lt;1</t>
  </si>
  <si>
    <t>14 crores</t>
  </si>
  <si>
    <t xml:space="preserve">1. Transform malaria surveillance into a core intervention
2. Special outreach services for hard- to- reach areas 
3. Strengthening of referral services, increase in sentinel site hospitals and improving quality of care at government health facilities
4. Special interventions for high- endemic pockets/ hot spots.  
5. GIS mapping of malaria cases
6. Eighteen Entomological Units to be made functional
7. Vector Control- use newer techniques like aero spraying/ granules for mosquito control.      
8. More ecofirendly preventive technologies to be uptaken and scaled-up                                                                                                        
</t>
  </si>
  <si>
    <t>State plans to achieve zero indegenous  cases in all 75 districts by year 2030</t>
  </si>
  <si>
    <t>NVDCP- Kalaazar</t>
  </si>
  <si>
    <t>Zero indegenous case of Kalaazar in all 7 endemic districts through preventive, promotive and curative care services</t>
  </si>
  <si>
    <t xml:space="preserve">Reduce incidence of Kalaazar to zero at village level. </t>
  </si>
  <si>
    <t>Reduce incidence of Kalaazar to less than 1 at Sub Center level in all 91 blocks. Sureveillance to track, investigate and respond to each case throughout the state</t>
  </si>
  <si>
    <t>14 Blocks to achieve block level elimination</t>
  </si>
  <si>
    <t>Sustain incidence of Kalaazar cases to less than 1 per 10,000  population in all 7 Kalaazar endemic districts</t>
  </si>
  <si>
    <t xml:space="preserve">1.5 crores </t>
  </si>
  <si>
    <t>Sustain incidence of Kalaazar casesm to less than 1 per 10,000  population in all 7 Kalaazar endemic districts</t>
  </si>
  <si>
    <t>1.6 crores</t>
  </si>
  <si>
    <t>1.7 crores</t>
  </si>
  <si>
    <t>State plans to achieve zero indegenous  cases in all 7 Kalaazar endemic districts by year 2030</t>
  </si>
  <si>
    <t>NVDCP- Lymphatic Filariasis</t>
  </si>
  <si>
    <t>Support provided human resource and infrastructure for programme management, wages for spray activity</t>
  </si>
  <si>
    <t xml:space="preserve">Reduce incidence of microfilariae, improve mangement of morbidity cases and promotion of self care, in all subcenters of  all blocks of all 51 endemic districts. </t>
  </si>
  <si>
    <t>Interruption of transmission of microfilariae in all blocks of 51 endemic districts</t>
  </si>
  <si>
    <t xml:space="preserve">Microfilariae rate less than 1 percent in all endemic areas of LF endemic districts. </t>
  </si>
  <si>
    <t xml:space="preserve">47 districts to pass Transmission Assessment Survey </t>
  </si>
  <si>
    <t xml:space="preserve">Pass TAS in 5 more districts </t>
  </si>
  <si>
    <t>9 crores</t>
  </si>
  <si>
    <t>8 crores</t>
  </si>
  <si>
    <t>7 crores</t>
  </si>
  <si>
    <t xml:space="preserve">1. Continued surveillance by night blood surveys and use of Filaria Test Strips during the daytime
2. Introduce use of compression bandages 
3. Microsurgery like balooning and stent introduction for removing lymphatic blockages.                                 Improved diagnostics: Using MRI scanning for nematodes in lymphnodes.
4. Strengthen Entomological Surveillance for identifying resistance to insecticides and larvicides and evaluate efficacy of newer products.
5. Vector Management: Promotion of bednets and prevention of bites in routine by public. 
</t>
  </si>
  <si>
    <t>State plans to achieve zero indegenous  cases in all 51 LF endemic districts by year 2030</t>
  </si>
  <si>
    <t>NVDCP- Dengue &amp; Chikungunya</t>
  </si>
  <si>
    <t>Support provided human resource and infrastructure for programme management and wages for spray activity</t>
  </si>
  <si>
    <t>To achieve Dengue and chikungunya elimination</t>
  </si>
  <si>
    <t>All 75 districts to be covered under dengue prevention and control initiatives</t>
  </si>
  <si>
    <t xml:space="preserve">Reduce mortality due to dengue to zero </t>
  </si>
  <si>
    <t>All 75 districts to have present only 29 districts have diagnostic facility.</t>
  </si>
  <si>
    <t>Diagnostic facilities to be established in 13 districts</t>
  </si>
  <si>
    <t>5.75 crores</t>
  </si>
  <si>
    <t xml:space="preserve"> 18 New Sentinel Surveillance Labs to be established </t>
  </si>
  <si>
    <t>6.25 crores</t>
  </si>
  <si>
    <t>15 New Sentinel Surveillance Labs to be established</t>
  </si>
  <si>
    <t xml:space="preserve">1. Shift to molecular diagnostic facilities and viral isolation
2. Rapid scale-up of Dengue vaccines as and when it is available  
3. Platelet pheresis technique to be introduced and promoted  
4. Blood Component Separation units to be established to cover all 75 districts  
5. Vector management-using aero sprayers etc.
</t>
  </si>
  <si>
    <t>IDSP</t>
  </si>
  <si>
    <t>NLEP</t>
  </si>
  <si>
    <t xml:space="preserve">MALARIA
1. Ensuring universal access to malaria prevention, diagnosis and treatment; 
2. Accelerating efforts towards elimination and attainment of malaria-free status; 
3. Transforming malaria surveillance into a core intervention. 
</t>
  </si>
  <si>
    <t xml:space="preserve">KALAAZAR
1. Early diagnosis and complete case management 
2. Integrated Vector Management: i) Procurement of compression pumps for improved indoor residual spraying 
3. Surveillance: i) Training o f ASHAs for detecting new cases and cases of PKDL ii) Continued surveillance of  HIV-VL Coinfection iii) Strengthening capacity of human resource in health on regular basis even after new case detection is reduced 
4. Social Mobilization 
</t>
  </si>
  <si>
    <t xml:space="preserve">KALAAZAR:
1.Parasite elimination and disease management -i) Early case detection and complete treatment through DOT 
ii) Strengthening of referral  
2. Integrated vector control -i) Indoor Residual Spraying (IRS) ii)Environmental management by maintenance of sanitation and hygiene 3.Supportive interventions  -i) Behaviour Change Communication for social mobilization 
3.Inter-sectoral convergence 
4.Capacity building 
5. Monitoring and Evaluation
</t>
  </si>
  <si>
    <t xml:space="preserve">Lymphatic Filariasis:
1. Management of morbidity and continued surveillance by night blood surveys and use of Filaria Test Strips during the daytime 
2. Introduce use of compression bandages 
3. Microsurgery like balooning and stent introduction for removing lymphatic blockages.  
4. Improved diagnostics  i) Using MRI scanning for nematodes in lymphnodes. 
5. Strengthen Entomological Surveillance for identifying resistance to insecticides and larvicides and evaluate efficacy of newer products. 
6. Vector Management: Promotion of bednets and prevention of bites in routine by public.
</t>
  </si>
  <si>
    <t>Dengue;
A. Diagnostic Facilities i) Shift to molecular diagnostic facilities and viral isolation ii) Antigen based cammulesence based diagnostics B. Prevention- using effective vaccines  C.  Platelet replacement-i) Platelet pheresis technique to be introduced and promoted  ii) Blood Component Separation units to be established to cover all 75 districts  D. Vector management-using aero sprayers etc.</t>
  </si>
  <si>
    <t>Target No-3.3 (Communicable Diseases-JE &amp; AES) [Page 8]</t>
  </si>
  <si>
    <t>NVDCP (AES/JE)</t>
  </si>
  <si>
    <t>Department of Medical Health &amp; FAMILY Welfare</t>
  </si>
  <si>
    <t xml:space="preserve">Jal Nigam
PRI
Viklang Vibhag
Animal Husbandry
ICDS
Basic Education
</t>
  </si>
  <si>
    <t>1. CDC-Atlanta/India is providing  laboratory investigation assistance.
2. PATH is assisting surveillance, IEC/BCC, training. 
3. State Govt. Is providing financial assistance to families of death/disabled due to AES/JE.</t>
  </si>
  <si>
    <t xml:space="preserve">To reduce case fatality rate (CFR) due to AES/JE to less than 03% from the current rate of 18% by ensuring high quality preventive and curative care through
inter-departmental coodination and participation of concerned departments to attain the targets set for different landmark years. </t>
  </si>
  <si>
    <t xml:space="preserve">To reduce AES/JE CFR to less than 03% percent and JE positivity from the current 10% to 0-2% of all AES cases, through achieving atleast 95% of JE vaccination &amp; ensuring preventive and curative care in all endemic districts. 
</t>
  </si>
  <si>
    <t>To reduce AES/JE CFR to less than 08% and JE positivity to 05% of all AES cases.</t>
  </si>
  <si>
    <t xml:space="preserve">1. Ensuring JE vaccination achievement up to 90 %.
2.  Effective &amp; continued IEC/BCC, Early and adequate treatment, Effective vector reduction &amp; control measures, Strengthening surveillance, Lab strengthenig, capacity bulding of medical/para-medicals. </t>
  </si>
  <si>
    <t>38 Districts planned</t>
  </si>
  <si>
    <t>1. Reduce the JE positivity to 09% 
2. Reduce AES/JE CFR to 16%
3. JE Vaccination up to 70%</t>
  </si>
  <si>
    <t>68 Crores</t>
  </si>
  <si>
    <t>1. Reduce the JE positivity by 08% 
2. Reduce AES/JE CFR to 14%
3. JE Vaccination up to 75%</t>
  </si>
  <si>
    <t>150 Crores</t>
  </si>
  <si>
    <t>1. Reduce the JE positivity by 07% 
2. Reduce AES/JE CFR to 12%
3. JE Vaccination up to 80%</t>
  </si>
  <si>
    <t>170 Crores</t>
  </si>
  <si>
    <t xml:space="preserve">1. Ensure rapid uptake and scale-up of vaccines and interventions addressing other causes of AES, as and when they are available.
2. Scale-up of the programme in additional 18 endemic districts, as is being done in 20 HPDs. 
3. To upgrade laboratory diagnostic facilities to include confirmation of other causative agents of AES other than JE.
4. Engaging private labs in sentinel surveillance
5. GPS mapping of AES/JE cases through IDSP
6. Capacity building of private qualified providers in endemic areas in case-management, referral and follow-up.
7. Ensure mobile alerts for JE vaccination through RI programme.
</t>
  </si>
  <si>
    <t>Target No-3.3 Rabies [Page 9]</t>
  </si>
  <si>
    <t>National Rabies Control Programme (NRCP)</t>
  </si>
  <si>
    <t>Department of Medical Health &amp; Family Welfare</t>
  </si>
  <si>
    <t>1. Animal husbandry &amp; State Animal Husbandry Board.
2. Local Bodies
3. Wild life Department</t>
  </si>
  <si>
    <t>Budgetary support for post exposure prophylaxis.</t>
  </si>
  <si>
    <t xml:space="preserve">To achieve elimination of Rabies and associated mortality </t>
  </si>
  <si>
    <t xml:space="preserve">1. 100% surveillance of animal bite cases
2. Training of 75-80% health personnel for animal bite wound management and post exposure prophylaxis
3. Availability of adequate stocks of Human Rabies Vaccine   and Human rabies immunoglobulin upto all CHCs. </t>
  </si>
  <si>
    <t>1. To achieve 90% reporting about animal bite cases from all Government and Private health facilities through IDSP. 
2. 100% coverage with  pre-exposure vaccination of health personnel/ handlers</t>
  </si>
  <si>
    <t>1. 60-70% surveillance of animal bite cases.   
2. Training of health personnel for animal bite wound management and post exposure prophylaxis and reporting.</t>
  </si>
  <si>
    <t xml:space="preserve">Rs. 32.55 Crores </t>
  </si>
  <si>
    <t>1. 80-90% surveillance of animal bite cases.
2. Training of health personnel for animal bite wound management and post exposure prophylaxis and reporting.</t>
  </si>
  <si>
    <t xml:space="preserve">Rs. 33.50 Crores </t>
  </si>
  <si>
    <t>1. 100% surveillance of animal bite cases.
2. Training of health personnel for animal bite wound management and post exposure prophylaxis and reporting.</t>
  </si>
  <si>
    <t xml:space="preserve">Rs. 36.00 Crores  </t>
  </si>
  <si>
    <t>1. Training of doctors and paramedics in appropriate animal bite management and implementation of intra-dermal route of inoculation.
2. Develop human and animal rabies surveillance systems
3. Tracking of availability of Anti Rabies Vaccine through Drug Procurement &amp; Inventory Control System (DPICS)
4. Laboratory strengthening at District Hospitals in Rabies diagnostics
5. Increase public awareness
6. Mass vaccination of canines (including pets) and adopt cheap, permanent and safe techniques for marking vaccinated dogs. 
7. Ensuring notification and investigation of all suspected rabies deaths</t>
  </si>
  <si>
    <t>Target No-3.3 Disease Surveillance and Outbreak [Page 10]</t>
  </si>
  <si>
    <t xml:space="preserve">
</t>
  </si>
  <si>
    <t xml:space="preserve">
* </t>
  </si>
  <si>
    <t>Integrated Disease Surveillance Programme (IDSP)</t>
  </si>
  <si>
    <t>Directorate of Medical  &amp; Health Services,UP</t>
  </si>
  <si>
    <t xml:space="preserve">1.  Medical Education
2. ICDS
3. Panchayati Raj Institution
4.  Nagar Vikas
5.  Environment &amp; sanitation
6.  Animal Husbandry.
7.  Jal Nigam
8.  Nagar Nigam
9. Forest and wild life department.
10. Food and drug administration.
</t>
  </si>
  <si>
    <t>Salary of regular staff, mobilty &amp; logistic support is provided through State budget.</t>
  </si>
  <si>
    <t>To achieve effective interdepartmental &amp; intersectoral convergence for surveillance and sharing of relevant data related to determinants of human health &amp; diseases so as to take preventive &amp; prompt remedial actions against disease outbreaks.</t>
  </si>
  <si>
    <t xml:space="preserve">1. Detection of 100% outbreaks occurring in the state &amp; sending samples in 100% of disease outbreaks for lab confirmation. 
2. Minimizing the case load of epidemic prone diseases to a minimum level of 50% through effective surveillance. 
3. 100% Compliance of International Health Regulations (IHR).
4. To built the capacity of forecasting (EWS), for effective management of disease outbreaks.
5. To achieve fully functional Strategic Health Operation Center (SHOC) with GIS support.
</t>
  </si>
  <si>
    <t>To attain the level of surveillance system to predict at least 90% of the incumbent outbreaks effectively &amp; reduce mortality, morbidity due to disease outbreaks through focused interventions in areas with clustering of cases of particular diseases to reduce case load through establishment of Strategic Health Operation Center (SHOC) at State HQ.</t>
  </si>
  <si>
    <t xml:space="preserve">1.To built the capacity of forecasting and effective management of 85-90% of the disease outbreaks. 
2. 100% compliance of IHR.
3. Minimizing the case load of epidemic prone diseases to at least 25-30%. 
4. To detect 70-75% disease outbreaks.
5. At least 70-75% outbreaks to be lab confirmed.
6. Prompt detection of at least 90% outbreaks.
7. Estalishment of District Public Health Lab (DPHL) in all 75 districts.
</t>
  </si>
  <si>
    <t>45000-50000 Reporting units enrolled under IDSP for reporting on Form S,P &amp; L for effective surveillance.</t>
  </si>
  <si>
    <t>1.  100% reporting from Government sector &amp; at least 35% reporting from Private health facilities on IDSP portal
2. Strengthening of HR, IT &amp;  GIS system for SHOC.
3. DPHL
4.  7 Regional Referal Lab Network (RRLN) situated at Medical Colleges</t>
  </si>
  <si>
    <t>30000 Reporting Units (Government + Private)
DPHL-15
RRLN-7</t>
  </si>
  <si>
    <t>22.00 Crores</t>
  </si>
  <si>
    <t>35000 Reporting Units (Government + Private)
DPHL--10
RRLN-7</t>
  </si>
  <si>
    <t>24.00 Crores</t>
  </si>
  <si>
    <t>40000 Reporting Units (Government + Private)
DPHL-10
RRLN-7</t>
  </si>
  <si>
    <t>27.00 Crores</t>
  </si>
  <si>
    <t xml:space="preserve">1.. At least one EIS trained officer at each district
2. FETP training of every Medical Officer at the time of induction in service.
3.  Strengthening of the Surveillance unit right down to the Block Level. Adequate Infrastructure and HR required.
4. Regular training of paramedics in data collection and sensitization for the importance of collected data
5. Development of Patient quarantine facilities.
</t>
  </si>
  <si>
    <t xml:space="preserve">Target-3.4-Non-Communicable Diseases [Page 11] </t>
  </si>
  <si>
    <t>3.4 By 2030, reduce by one third premature mortality from non-communicable diseases through prevention and treatment and promote mental health and well-being</t>
  </si>
  <si>
    <t>National Programme for prevention and control of Cancer, Diabetes, Cardiovascular Diseases and Stroke (NPCDCS)</t>
  </si>
  <si>
    <t xml:space="preserve">1. Education 
2. Information and Broad casting
3. Panchayati Raj
4. Food and Drug 
5. Youth Affairs and Sports
6. AYUSH </t>
  </si>
  <si>
    <t>Not Yet</t>
  </si>
  <si>
    <t xml:space="preserve">Reduce by one-third premature mortality from non-communicable diseases through targeted inter-departmental and inter-sectoral approaches for preventive, promotive and curative care addressing all behavioral, environmental and biological risk factors. 
</t>
  </si>
  <si>
    <t>Reduce premature mortality from NCD by 25 percent.</t>
  </si>
  <si>
    <t>Running of State NCD CELL</t>
  </si>
  <si>
    <t>1.31 cr.</t>
  </si>
  <si>
    <t>Running of  State NCD CELL</t>
  </si>
  <si>
    <t>Running of  District NCD CELL</t>
  </si>
  <si>
    <t>43.35 cr.</t>
  </si>
  <si>
    <t>Running of District NCD Clinic</t>
  </si>
  <si>
    <t>40.80 cr.</t>
  </si>
  <si>
    <t>39.30 cr.</t>
  </si>
  <si>
    <t>10 new CCU</t>
  </si>
  <si>
    <t>27.85 cr.</t>
  </si>
  <si>
    <t>35.75 cr.</t>
  </si>
  <si>
    <t>43.65 cr.</t>
  </si>
  <si>
    <t>261 New CHC NCD Clinic</t>
  </si>
  <si>
    <t>127.89 cr.</t>
  </si>
  <si>
    <t>243 New CHC NCD Clinic</t>
  </si>
  <si>
    <t>196.20 cr.</t>
  </si>
  <si>
    <t>242 New CHC NCD Clinic</t>
  </si>
  <si>
    <t>266.26 cr.</t>
  </si>
  <si>
    <t>864 new PHC</t>
  </si>
  <si>
    <t>8.61 cr.</t>
  </si>
  <si>
    <t>12.54 cr.</t>
  </si>
  <si>
    <t>16.48 cr.</t>
  </si>
  <si>
    <t>5221 new sub centres</t>
  </si>
  <si>
    <t>39.81 cr.</t>
  </si>
  <si>
    <t>60.44 cr.</t>
  </si>
  <si>
    <t>81.06 cr.</t>
  </si>
  <si>
    <t xml:space="preserve">1. Establishment and ensuring functionality of District NCD Cells in all 75 districts 
2. Establishment and ensuring functionality of District NCD Clinics in all Districts
3. Establishing and ensuring functionality of 35 Critical Care Units (CCUs)
4. Establishing and ensuring functionality of NCD clinics in all Community Health Centres (CHCs) in the state
5. Covering 3621 PHCs and 20521 sub-centres and institutionalising service provision as envisaged under the NPCDCS programme
6. Ensuring all drugs, supplies and equipment relating to non-coomunicable diseases' management are available at all times at all relevant health facilities.
7. Conducting outreach camps for screening such as blood sugar, blood pressure, BMI, cancer, etc
8. Inter-personal communication and IEC programmes to raise community awareness about risk factors (behavioral, environmental, biological), signs/symptoms and the need for prompt care-seeking
</t>
  </si>
  <si>
    <t>1. Building community awareness on behavioural risk factors (alcohol misuse, obesity, diabetes, physical inactivity, raised blood pressure, salt intake, tobacco use), environmental risk factors (household/ambient air pollution, water pollution, soil pollution/contamination) and biological risk factors (over weight/obesity, high blood pressure, raised blood sugar, raised total cholesterol/lipids) through targeted IEC campaigns at all levels of health services provision. 
2. On the health systems front, a total-risk approach, which is more cost-effective than treatment decisions based on individual risk factor thresholds only, needs to be adopted for early detection and cost-effective management of cardiovascular health in order to prevent heart attacks, strokes and other complications. 
3. Provide early diagnosis and management of NCDs at appropriate levels of health services provision
4. Build capacity at various levels of health care for prevention, diagnosis and treatment of common NCDs
5. Train human resource within the public health setup viz doctors, paramedics and nursing staff to cope with the increasing burden of NCDs
6. Establish and develop capacity for palliative &amp; rehabilitative care.
7. Development of “Non-communicable diseases Surveillance &amp; Management system” intergrating community-based surveillance (of risk factors and NCDs) and e-Patient Management System for better monitoring of patient for referral, follow-up and adherence to the treatment</t>
  </si>
  <si>
    <t>Target No-3.4 &amp; 3.5 (Mental Health &amp; Substance Abuse) [Page 12]</t>
  </si>
  <si>
    <t>National Mental Health Programme (NMHP)</t>
  </si>
  <si>
    <t>Department of Medical Health &amp; Family Welfare, UP.</t>
  </si>
  <si>
    <t>Education
Social Welfare
Narcotics
Madhya Nishedh
Home
Medical Education
Women &amp;
Child Welfare
Law
department</t>
  </si>
  <si>
    <t>Three Mental Health Institutes viz Agra, Varanasi &amp; Bareilly are operational  in the state exclusively on state Budget.</t>
  </si>
  <si>
    <t>Universal coverage for providing positive mental health services to patients with severe psychological &amp; behavioural problems and 
to prevent and treat substance abuse including narcotics &amp; alcohol dependence.</t>
  </si>
  <si>
    <t>Effective coverage  for mental health  facility &amp; drug detoxification upto all block PHCs and CHCs  including urban PHCs and CHCs</t>
  </si>
  <si>
    <t>To expand mental health services upto all PHCs as per the provision in National Mental Health Programme (NMHP)</t>
  </si>
  <si>
    <t>Mental Health OPD &amp; Counselling Facility at all District Hospitals, Community Health Centres &amp; Primary Health Centres</t>
  </si>
  <si>
    <t>All District Hospitals, CHCs &amp; PHCs of state</t>
  </si>
  <si>
    <t xml:space="preserve">1. District Mental Health Programme (DMHP)
2. State Mental Health Cell (SMHC)
3. State Mental Health Authority (SMHA)
4. Regional Institute of Mental Health &amp; Behavioural Sciences, UP.
5.Strengthening of Mental Hospital of Bareilly &amp; Varanasi.
6. Strengthening of Department of Psychiatry of State Medical Colleges
</t>
  </si>
  <si>
    <t>75 Districts
1 Unit
1 Unit
5 Units
2 Units
16 Units</t>
  </si>
  <si>
    <t>79 Cr
49 Lakhs
28 Lakh
100 Cr
40 Cr
320 Cr</t>
  </si>
  <si>
    <t>1. District Mental Health Programme (DMHP)
2. State Mental Health Cell (SMHC)
3. State Mental Health Authority (SMHA)
4. Regional Institute of Mental Health &amp; Behavioural Sciences, UP.
5.Strengthening of Mental Hospital of Bareilly &amp; Varanasi.
6.Strengthening of Department of Psychiatry of State Medical Colleges</t>
  </si>
  <si>
    <t>75 Districts
1 Unit
1 Unit
5 Units
2 Units
16 Units</t>
  </si>
  <si>
    <t>87 Cr
55 lakh
31 lakh
100 Cr
40 Cr
320 Cr</t>
  </si>
  <si>
    <t>96Cr
61 Lakh
34 Lakh
50 Cr
20 Cr
160 Cr</t>
  </si>
  <si>
    <t xml:space="preserve">a) To provide 24 Hour emergency Psychiatric services every district mental health team will be equipped with one psychiatrist along with three trained medical officers with minimum of two Clinical psychologist, three psychiatric social worker, four psychiatric nurses, four ward  attendant, three safai karmchari (including one female), one yoga therapist and one music therapist with knowledge of other rehabilitation techniques. 
b) At  the CHC and PHC level following team will be available.
• Trained medical officer in mental health- one
• Clinical psychologist- one
• Community Nurse- two
• Community Health worker- two
c) At the School and College level (in government sector):-
• Trained  psychologist/ counselor in every school-one
d) For Government offices and cooperatives:-
• One trained psychologist and one yoga therapist. 
e) Education and Medical education department will be requested to start professional courses in all universities like clinical psychology, psychiatric social work and yoga therapy to fulfill the need of HR in mental health facility.
f) Training and awareness programme will be started even for grass root level including community health workers, local leades like gramme pradhan, gramm panchayat members, lekhpal and VDOs etc.
</t>
  </si>
  <si>
    <t>Target No-3.6 (Road Traffic Accidents) [Page 13]</t>
  </si>
  <si>
    <t>Vision of the State Govt (by 2020) short write up to be filled by 8)</t>
  </si>
  <si>
    <t>3.6 By 2020, halve the number of global deaths and injuries from road traffic accidents</t>
  </si>
  <si>
    <t>Central Govt. funded trauma centres</t>
  </si>
  <si>
    <t>1. Home
2. Medical Education
3. NHAI
4. Madhya Nishedh
5. Education
6. Road Transport</t>
  </si>
  <si>
    <t>State Govt. funded Trauma centres</t>
  </si>
  <si>
    <t>By 2020, halve the number of deaths and injuries from road traffic accidents</t>
  </si>
  <si>
    <t xml:space="preserve">1. To establish Trauma Centres at 38 district head quarters.
</t>
  </si>
  <si>
    <t>To achieve at least 50 % of vision of 2030 by 2024</t>
  </si>
  <si>
    <t xml:space="preserve">1. To establish Trauma Centre at 21 district Head Quarter.
</t>
  </si>
  <si>
    <t xml:space="preserve">1.Trauma Centre.
</t>
  </si>
  <si>
    <t xml:space="preserve">1.To establish 3 Trauma Centre at district Head Quarter.
</t>
  </si>
  <si>
    <t xml:space="preserve">1.7 Cr/Trauma Centre
</t>
  </si>
  <si>
    <t xml:space="preserve">5.1 Cr
</t>
  </si>
  <si>
    <t xml:space="preserve">1.7 Cr /Trauma Centre
</t>
  </si>
  <si>
    <t>1. Prompt communication and activation of the response system, prompt response and effective assessment, treatment and transport of injured people to formal health-care facilities (where necessary) are essential.
2. Development of Trauma centres
3. Training of doctors and paramedical staff on triage management and trauma care; 
4. Training of Ambulance personnel
5. Deployment of additional equiped ambulances with trained personnel</t>
  </si>
  <si>
    <t>Strategy for 2020</t>
  </si>
  <si>
    <t>Target No-3.7 Family Planning [Page 14]</t>
  </si>
  <si>
    <t>Goal No.</t>
  </si>
  <si>
    <t>Relevant Exerts from Hon'ble CM's vision outlined in letter No. dated 21 June addressed to Vice Chairman, NITI Ayog</t>
  </si>
  <si>
    <t>Concerned Department of State Government</t>
  </si>
  <si>
    <t>State Intervention/Scheme</t>
  </si>
  <si>
    <t>Vision of the State Govt. (by 2030) short write up to be filled by 8</t>
  </si>
  <si>
    <t>Desired level of vision 2030 to be attained by 2024</t>
  </si>
  <si>
    <t>Further Interventions required to achieve targets/vision 2030 (to be filled by 8)</t>
  </si>
  <si>
    <t>Required Physical Targets 2016-17</t>
  </si>
  <si>
    <t>Required Financial Resources 2016-17</t>
  </si>
  <si>
    <t>Required Physical Targets 2017-18</t>
  </si>
  <si>
    <t>Required Physical Targets 2018-19</t>
  </si>
  <si>
    <t>Goal No. 3</t>
  </si>
  <si>
    <t>c&lt;+rh gqbZ tula[;k ns'k o Áns'k dh ToyUr leL;kvksa esa ls ,d gS o fodkl esa vojks/kd Hkh gSA c&lt;+rh gbZ tula[;k ij fu;a=.k izkIr fd;s tkus gsrq ifjokj fu;kstu dk;ZØe izns'k esa pyk;k tk jgk gS] ftlds vUrxZr ljdkjh ,oa ekU;rk izkIr futh ¼gkSlyk lk&gt;snkjh ds ek/;e ls½ lsok dsUnzksa ij ulcUnh lsokvksa ds lkFk&amp;lkFk ifjokj fu;kstu dh vLFkkbZ fof/k;ksa dkWij&amp;Vh] d.Mkse forj.k] vksjy fiYl dh lqfo/kk;sa fu%'kqYd miyC/k gSaA</t>
  </si>
  <si>
    <t>Family Planning under National Health Mission</t>
  </si>
  <si>
    <t xml:space="preserve">1. Female/Male   Sterilization
2. Spacing Method (Condom, IUCD/PPIUCD, Oral Pills, ECP)
3. CAC
4. FPIS for Failure/Complication/Death due to sterilization
 </t>
  </si>
  <si>
    <t>Department of Medical Health &amp; Family Welfare, U.P.</t>
  </si>
  <si>
    <t>1. ICDS
2. Education
3. PRI
4. Urban local bodies
5. Social    Welfare</t>
  </si>
  <si>
    <t xml:space="preserve">1. District level Clinical outreach team (COTs)
2. Hausla Sajedari </t>
  </si>
  <si>
    <t xml:space="preserve">To achieve population stabilzation in Uttar Pradesh by 2030, through a welfare and incentive-based approach, by promoting the use of various family planning methods and counseling.  
</t>
  </si>
  <si>
    <t>To achieve population stabilzation in Uttar Pradesh by 2030, by achieving TFR of 2.1</t>
  </si>
  <si>
    <t>TFR 2.4</t>
  </si>
  <si>
    <t>To achieve overall goal</t>
  </si>
  <si>
    <t>181.4 Crores</t>
  </si>
  <si>
    <t>Approach to achieve overall goal</t>
  </si>
  <si>
    <t>199.53 Crores</t>
  </si>
  <si>
    <t>219.5 Crores</t>
  </si>
  <si>
    <t xml:space="preserve">1-To establish Condom ATMs at public places for distribution, Development of new videos and IEC materials on latest platforms like youtube and websites.
2-Plan to introduce injectable (DIMPA), implants and weakly contraceptive pills (like Saheli and Chaya).
3. To create enabling environment for women for informed family planning choices and MTP
4. Help Lines and apps to assist in making informed contraceptive choices
</t>
  </si>
  <si>
    <t xml:space="preserve">Population policy 2016 upto 2030 sent for Cabinet approval. </t>
  </si>
  <si>
    <t>Target Free approach as ordered by Hon'ble Supreme Court of India. TFR of UP as per AHS 2012-13 is 3.3</t>
  </si>
  <si>
    <t>1. In light of Hon'ble Supreme Court Decision dated 14-9-16 passed in writ petition no. 95/2012, there are no specific targets. However, the sexual and reproductive health services are being delivered by the department to all clients as per demand. The services offered include: (a) Tubectomy –Laproscopic or mini lap; (b) Non-Scalpel Vasectomy (NSV); (c) IUCD insertion &amp; removal; (d) emergency contraception; (e) oral contraceptive pills and condoms; (f)  follow-up and referral of sterilizations; and (g) counselling including (post-partum family planning) PPFP counselling. 
2. The routine services being provided under this component would continue along with sustenance of the   evidence-based innovative programmes (Hausla Sajhedari, Zimmedari Nibhao, Clinical Outreach Teams)
3. Monitoring through quarterly review meetings and monthly DHS meetings</t>
  </si>
  <si>
    <t xml:space="preserve">1. Strengthening spacing methods and emphasis on post-partum family planning services
2. Strengthening sterilization service delivery and strengthening quality of service delivery
3. Focus on using private sector capacity for service delivery (exploring PPP)
4. Development of BCC/IEC tools highlighting benefits of Family Planning specially on spacing methods, male sterilization and post-partum FP services
</t>
  </si>
  <si>
    <t>Target No-3.8 (Establishment of New Infrastructure) [Page 15]</t>
  </si>
  <si>
    <t>Unit
(establish/
Equipment &amp; H.R.)</t>
  </si>
  <si>
    <t>Required Financial Resources 2017-18
(establish/
Equipment &amp; H.R.)</t>
  </si>
  <si>
    <t>Required Financial Resources 2018-19
(establish/
Equipment &amp; H.R.)</t>
  </si>
  <si>
    <t>Required physical 
Targets
2019-20</t>
  </si>
  <si>
    <t>Required Financial Resources 2019-20
(establish/
Equipment &amp; H.R.)</t>
  </si>
  <si>
    <t>3.8 Achieve universal health coverage, including financial risk protection, access to quality essential health-care services and access to safe, effective, quality and affordable essential medicines and vaccines for all</t>
  </si>
  <si>
    <t>Establishment of Maternal &amp; Child Health Wing</t>
  </si>
  <si>
    <t xml:space="preserve">1-Medical Education.
2-Jal Nigam.
3-Urben-development.
4-UP Pollution Control Board.
5-Panchayati Raj Institution.
5-Dept. of Power.
6-P.W.D.
</t>
  </si>
  <si>
    <t>For the Strengthening of health care, all the activities except establishment of MCH wing, is being done through state intervention.</t>
  </si>
  <si>
    <t>To provide high quality, affordable and accessable health care for all at all levels of health care thereby minimising catastrophic expenditure on health</t>
  </si>
  <si>
    <t xml:space="preserve">To achieve at least 50 % of vision of 2030 by 2024 
.
</t>
  </si>
  <si>
    <t>1 To increase bed capacity of 7 Divisional Hospital by 200 Number.
2. Increase bed capacity of rest 29 district hospitals by 100 number.
3.Establishment of Plastic &amp; Burn unit at 21 district head quarters.
4. Establishment of 30 beded Maternal &amp; Child Wing at 364 Block Head Quarter
5. Establishment of 40% of such hospitals (C.H.C)
6-Establishment of Dialysis Unit 10 beded-57
7-Establishment of ICU/ICCU 20 beded-74</t>
  </si>
  <si>
    <t xml:space="preserve">1.Divisional Hospitals
2.District Hospitals.
3.Plastic &amp; Burn Unit.
4.Maternal &amp; Child Health Wing.
5.100 bedded Tehsil level 56 hospitals. 
6-Dialysis 
Units 50
7-ICU/ICCU
50.
</t>
  </si>
  <si>
    <t xml:space="preserve">1 Increase bed capacity of 1 Divisional Hospital by 200 Number.
2. To increase bed capacity of 4 district hospitals by 100 number.
3.To establish 3 Plastic &amp; Burn unit at district head quarters.
4. To establish 30 beded 52 Maternal &amp; Child Wing at Block Head Quarter
5- CHC-18
6-Dialysis Units-5
7-ICU/ICCU-5
</t>
  </si>
  <si>
    <t xml:space="preserve">18 Cr/Divisional Hospital
10 Cr/District Hospital
1.7 Cr/Plastic &amp; Burn Unit
3Cr/MCH wing
15 Crores/ CHC
Rs 2 Crores/Dialysis Unit-
Rs 2 Crores/ICU/CCU
</t>
  </si>
  <si>
    <t>18 Cr
40 Cr
5.1 Cr
156 Cr
270 Crores
Rs 10 Crores
Rs 10 Crores</t>
  </si>
  <si>
    <t xml:space="preserve">1 To increase bed capacity of 1Divisional Hospital by 200 Number.
2. To increase bed capacity of 4 district hospitals by 100 number.
3.To establish 3 Plastic &amp; Burn unit at district head quarters.
4.To establish 30 beded 52 Maternal &amp; Child Wing at Block Head Quarter.
5-CHC-18
6-Dialysis Unit-5
7-ICU/ICCU-5
</t>
  </si>
  <si>
    <t xml:space="preserve">18 Cr/Divisional Hospital
10 Cr/District Hospital
1.7 Cr/Plastic &amp; Burn Unit
3Cr/MCH wing
Rs 15 Crores/CHC
Rs 2 Crores/Dialysis Unit
Rs 2 Crores/ICU/CCU
</t>
  </si>
  <si>
    <t>18 Cr
40 Cr
5.1 Cr
156 Cr
Rs 270 Crores
Rs 10 Crores
Rs 10 Crores</t>
  </si>
  <si>
    <t>1 To increase bed capacity of 1Divisional Hospital by 200 Number.
2. To increase bed capacity of 4 district hospitals by 100 number.
3.To establish 3 Plastic &amp; Burn unit at district head quarters.
4.To establish 30 beded 52 Maternal &amp; Child Wing at Block Head Quarter.
5-CHC-18
6-Dialysis Unit-5
7-ICU/ICCU-5</t>
  </si>
  <si>
    <t xml:space="preserve">18 Cr/Divisional Hospital
10 Cr/District Hospital
1.7 Cr/Plastic &amp; Burn Unit
3Cr/MCH wing
Rs 15 Crores/CHC
Rs 2 Crores/Dialysis Unit
Rs 2 Crores/ICU/CCU
</t>
  </si>
  <si>
    <t xml:space="preserve">18 Cr
40 Cr
5.1 Cr
156 Cr
Rs 270 Crores
Rs 10 Crores
Rs 10 Crores
</t>
  </si>
  <si>
    <t xml:space="preserve">1.  Implementation of Hospital Management Information System upto PHC level.
2. Accreditation of District Hospitals through NABH 
3. Linking of Distrcit Hospitals  to Medical Institutions through telemedicine.
4. Health insurance upto 1 lakh per family (Premium of BPL to be borne by Goverment while APL by itself) </t>
  </si>
  <si>
    <t>Only AYUSH doctors to be posted at PHCs. MBBS and P.G. Doctors should be posted at CHCs and above levels.</t>
  </si>
  <si>
    <t>1. Universal health Instruments upto 1 Lac.
2. Ensuring availabilty of all  essential drugs at appropiate levels.
3. Ensuring avaialbilty of all  vaccines
4. Enhancing the bed capacity of exsiting district hospitals.
5. Establishment of emergency &amp; trauma care at each district hospital.
6. Establishment of plastic &amp; burn unit at each district hospital.
7. Establishment of MCH wing in each districts of state.
8. Upgradation of  sub-district level CHCs to combined hospital.
9. Establishment of Dialysis unit at each district head quarter.
10. Establishment of ICU/CCU units in the district head quarter.</t>
  </si>
  <si>
    <t>1. To provide high quality of health care to Children, adolescenst, adults, preganant women and ageing population and thereby ensuring comprehensive continuum of care.
2. Universal health Insurance coverage upto  1 Lac. pre family(Premium of BPL Family to be bourne by govt; rest by the family itself)
3. Telemedicine and teleconsultation from Tertiary care health institutes to lower levels of facilities.
4.  Implementation of Hospital Information System upto PHC level.
5.  Triage management for road traffic accidents.</t>
  </si>
  <si>
    <t>1. Medical Education for capacity building.
2. Department of Fire for the fire safety regulation implementation.
3. UPPCB for the implementation of BMW rules.
4. Jal Nigam for safe and adequate water supply to the facilities.
5. Coordination with road traffic department to ensure optimum care of road traffic accident victims.</t>
  </si>
  <si>
    <t>Target No-3.8 Community Health Centres &amp; Primary Health Centres [Page 16]</t>
  </si>
  <si>
    <t>1. PRIs
2. Rural Development.</t>
  </si>
  <si>
    <t>Construction and operationalisation of CHC &amp; PHC under State Budget</t>
  </si>
  <si>
    <t>Ensuring universal primary health care coverage by constructing &amp; operationalizing additional CHCs &amp; PHCs as per norms and as per population projections</t>
  </si>
  <si>
    <t>CHC-2080
PHC-6933</t>
  </si>
  <si>
    <t>To construct &amp; operationalise CHC &amp; PHC as per norms and as per population of the state</t>
  </si>
  <si>
    <t>CHC-1900 
PHC-6333</t>
  </si>
  <si>
    <t>One CHC per Lakh rural Population &amp; One PHC per 30000 rural population</t>
  </si>
  <si>
    <t>84 CHC
195 PHC</t>
  </si>
  <si>
    <t>Rs 6.14 Cr for one CHC &amp; Rs 1.45 Cr for one PHC</t>
  </si>
  <si>
    <t>Rs 515.76 Cr for CHC &amp; 282.75 Cr for PHC</t>
  </si>
  <si>
    <t>84 CHC &amp; 195 PHC</t>
  </si>
  <si>
    <t>1. All the CHCs should be made operational 24*7 
2. All PHCs should be developed for 24*7 maternal &amp; delivery services
3. All CHC &amp; PHCs should be linked with higher facilities for telemedicine.</t>
  </si>
  <si>
    <t>As per current requirement, state needs to construct and operationalize additional 587 CHCs &amp; 1362 PHCs to fulfill the need as per the population &amp; norms.</t>
  </si>
  <si>
    <t xml:space="preserve">1. All the new as well as exsiting CHCs and PHCs will have Hospital Informations System and will be linked with HMIS and DVDMS and other systems introduced at time to time.
2. Every effort will be made to fill the all sanctioned posts. </t>
  </si>
  <si>
    <t>Urban Health Target No-3.8 [Page 17]</t>
  </si>
  <si>
    <t>National Urban Health Mission (NUHM)</t>
  </si>
  <si>
    <t>1. Medical  Education  
2. Urban local bodies 
3. ICDS 
4. Jal nigam 
5. Nagar Palika 
6. DUDA
7. UPPCL 
8. Polution control board
9. PWD
10. AYUSH</t>
  </si>
  <si>
    <t>For strengthing of 147 UPHc with health care activities will be done through state intervention.</t>
  </si>
  <si>
    <t>To ensure universal health coverage by establishing adequate  health care infrasturcture and ensuring  trained manpower with special focus on urban slums,  poors and venerable groups</t>
  </si>
  <si>
    <t>To achieve  at least 80% target of 2030 vision</t>
  </si>
  <si>
    <t>Urban areas comprising of 312 Urban areas and 50 Census town</t>
  </si>
  <si>
    <t>Establishment of 80 new UPHCs &amp; 9 new UCHCs</t>
  </si>
  <si>
    <t>Rs 186.15 Crores</t>
  </si>
  <si>
    <t xml:space="preserve">1. Introduction of Mobile Medical Unit for urban areas.
2. Telemedicine facility from specialized centres.
3. Introduction of robotic surgery for special need.
4. Partnership with AYUSH services.
5. Promotion of calisthenic parks and open spaces
6. Strengthening the role of Nagar Swasthya Adhikari in the view of upcoming mega cities.
7. Develop urban primary facilities for promoting health and life style interventions.
8. Develop Kiosks with basket of products such as ORS/Family Planning/Sanitary napkins and other health promoting products 
9. Strengthening urban primary health facilities for NCD management
</t>
  </si>
  <si>
    <t>1. Currently 8 UCHCs are running in the state, 2. Presently 592 uubanj UHCs and 8 Urban CHC  are sunctioned. 3. Calculation based on norms for establisment running  and salary cost for urban PHCs &amp; UCHc currently these are provisioned in NUHM as in rented bulding but we     invisage that all the Urban PHCs &amp; UCHc will be constructed in government building in faced manner by 2030 for which extra budget is needed.</t>
  </si>
  <si>
    <t>1. The state is planning to establish at least 240 U-PHC and 27 U-CHC upto year 2019-20.
2. These UPHCs and UCHCs will cater all the urban population and vulnerable groups and will provide appropriate level of health care.
3. All the national programmes will be operaltional at these newly established facilities.</t>
  </si>
  <si>
    <t>1.  Total-1207 UPHCs &amp; 127 UCHCs to cover 100% Urban population (spicially slum) Mobile  medical services for urban slums tellymedicine facility promoting life style intervenstion in education.
2. By 2024, more than 80% of the urban population will be covered through UPHCs and UCHCs.</t>
  </si>
  <si>
    <t>Target No-3.8 Health Sub Centres [Page 18]</t>
  </si>
  <si>
    <t>Strengthening of Sub Centres &amp; its operationalisation</t>
  </si>
  <si>
    <t>1. UPPCL 
2. PWD
3. Rural Development
4. Jal Nigam
5. PRIs</t>
  </si>
  <si>
    <t>Establishment of Sub Centres and its operationalisation</t>
  </si>
  <si>
    <t>To ensure universal health coverage at grass root level by establishing more sub-centres with trained manpower, as per population and IPHS norms</t>
  </si>
  <si>
    <t>To develop and operationalise 43200 Sub Centres</t>
  </si>
  <si>
    <t>To develop and operationalise 35000 sub-centres</t>
  </si>
  <si>
    <t>sub-centre</t>
  </si>
  <si>
    <t>1100 sub-centres</t>
  </si>
  <si>
    <t>Rs 13.3 Lakh per Sub Centre</t>
  </si>
  <si>
    <t>146.30 crores</t>
  </si>
  <si>
    <t>Rs 14.63 Lakh per Sub Centre</t>
  </si>
  <si>
    <t>160.93 crores</t>
  </si>
  <si>
    <t>Rs 16.09 Lakh per Sub Centre</t>
  </si>
  <si>
    <t>176.99 crores</t>
  </si>
  <si>
    <t>1. Develop the required number of sub-centres in a phase-wise manner
2. Develop virtual network up to sub-centres with A/V facilities for training/capacity building/IEC
3. Develop Kiosks with basket of products such as ORS/Family Planning/Sanitary napkins and other health promoting products 
4. Ensure mobility support for community health workers</t>
  </si>
  <si>
    <t>1. As per Rural Health Statistics (2014-15) there were 20521 sub-centres against the requirement of 31, 200 sub-centres in UP, as per IPHS norms. It is proposed to build and operationalise 3300 sub-centres during 2017-20. 
2. Recruitment of additional Human Resources for the proposed new sub-centres</t>
  </si>
  <si>
    <t>Strengthen the primary health care by developing an operationalising sub-centres as per IPHS and population norms</t>
  </si>
  <si>
    <t xml:space="preserve">Target No-3.8 Essential Medicines &amp; Vaccines [Page 19] </t>
  </si>
  <si>
    <t>Ministry of Health &amp; Family Wefare</t>
  </si>
  <si>
    <t>Provisions for drug and equipment procurement under various national programmes</t>
  </si>
  <si>
    <t xml:space="preserve">NIC
</t>
  </si>
  <si>
    <t>Purchase of medicines and equipment the cost of which is not covered in the national programmes</t>
  </si>
  <si>
    <t xml:space="preserve">To ensure free universal access to high quality medicines, diagnostics and health services at all levels of health service provision. </t>
  </si>
  <si>
    <t xml:space="preserve">Fully equip all existing and new government health facilities from District hospital to sub-centre with medicines and equipment. 
</t>
  </si>
  <si>
    <t xml:space="preserve">100% coverage
</t>
  </si>
  <si>
    <t xml:space="preserve">Entire state </t>
  </si>
  <si>
    <t>No physical targets. Procurement is being and will be done as and when the requirement is raised by the respective sections in the Department.</t>
  </si>
  <si>
    <t>1. To develop fully equipped drug ware houses at the Divisional, District and Tehsil levels
2. Transition from Drug Procurement &amp; Inventory Control System (DPICS) to  Drugs and vaccines distribution management system (DVDMS).
3. Centralised purchase order and payment
4. Empanelment of Labs for quality assurance
5. To develop Cold chain up to CHC level
6. Develop List of Essential Equipments for all health facilities in the State.
7. To develop inhouse National Accredition Board  for Testing and Calibration Laboratories Lab for Quality Assurance and prompt generation of reports. 
8. To put in place a  robust monitoring mechanism of drugs and medecines that includes inspection of manufacturing units/ pre delivery &amp; post delivery activities for quality assurance.</t>
  </si>
  <si>
    <t>All state government health facilities of the state from District hospital to sub centre</t>
  </si>
  <si>
    <t>75% of health facilities in all districts are targeted to be covered</t>
  </si>
  <si>
    <t>All districts of UP</t>
  </si>
  <si>
    <t>15% of health facilities in all districts are targeted to be covered</t>
  </si>
  <si>
    <t>5.0 Crores</t>
  </si>
  <si>
    <t xml:space="preserve">25% (10% increment) of health facilities in all districts are targeted to be covered </t>
  </si>
  <si>
    <t xml:space="preserve">35% (10% increment) of health facilities in all districts are targeted to be covered </t>
  </si>
  <si>
    <t xml:space="preserve">1. 100 % of health facilities in all districts are targeted to be covered </t>
  </si>
  <si>
    <t xml:space="preserve">1. UPDPL is being instituted to further streamline purchase of drugs and equipment
2. Empanelment of Testing Labs for Quality Assurance
3. Roll out of DVDBMS (Drugs and Vaccines Distribution Management System). 
4. Vehicle procurement (Cold Chain Van and Non cold chain Van) for improved supply chain management 
5. Essential Drug List (EDL) has been configurated at par with NLEM. RCs are being done as per requirements.
6. Develop List of Essential Equipments for all health facilities in the state
7. Drugs and Equipment are being and will be procured for the existing and new infrastructure being developed as and when the requirement is raised by the respective sections in the Department of Medical Health &amp; Family Welfare 
</t>
  </si>
  <si>
    <t>Expanding access to essential medicines, vaccines and diagnostics in the context of Universal Health Coverage</t>
  </si>
  <si>
    <t>Target No-3.8 (Information Technology) Department of Medical Health &amp; Family Welfare, UP, SDG-2030/Strategy-2024/Action Plan-2017-2020</t>
  </si>
  <si>
    <t>State interventions/scheme</t>
  </si>
  <si>
    <t xml:space="preserve">Different portals developed by GOI for monitoring of different National Programs </t>
  </si>
  <si>
    <t xml:space="preserve">NIC; 
State IT Department; </t>
  </si>
  <si>
    <t>Uttar Pradesh Health System Strengthening Project (UPHSSP)</t>
  </si>
  <si>
    <t>To implement process based systems for improving resource availability, utilisation &amp; efficiency, assisting in informed decision making &amp; monitoring, providing information to citizens on service delivery and bringing transparency</t>
  </si>
  <si>
    <t xml:space="preserve">Human Resource Information System including performance monitoring, training </t>
  </si>
  <si>
    <t>All employees</t>
  </si>
  <si>
    <t>All regular (about 80,000) and contractual ( about 80,000)  employees</t>
  </si>
  <si>
    <t>Regular employees</t>
  </si>
  <si>
    <t>Rs. 50 crores</t>
  </si>
  <si>
    <t>Contractual employees</t>
  </si>
  <si>
    <t>1. Fresh recruitment of employees should make it mandatory for applicants to have basic IT skills</t>
  </si>
  <si>
    <t>Supply Chain Management System upto PHC (including distribution to patient)</t>
  </si>
  <si>
    <t>upto without distribution to patient</t>
  </si>
  <si>
    <t>Health Care Facility (169 District Hospitals, 821 Block level facilities and 3692 PHCs)</t>
  </si>
  <si>
    <t>District Hospitals</t>
  </si>
  <si>
    <t>Block level facilities</t>
  </si>
  <si>
    <t>PHCs</t>
  </si>
  <si>
    <t>On-line Financial Management System</t>
  </si>
  <si>
    <t>All DDOs</t>
  </si>
  <si>
    <t>about 285</t>
  </si>
  <si>
    <t>all DDOs</t>
  </si>
  <si>
    <t>Equipment Procurement and Performance &amp; Maintenance monitoring</t>
  </si>
  <si>
    <t>upto PHC</t>
  </si>
  <si>
    <t>District &amp; Block level facilities</t>
  </si>
  <si>
    <t>Monitoring of infrastructure development</t>
  </si>
  <si>
    <t>All Construction works</t>
  </si>
  <si>
    <t>about 2000 works</t>
  </si>
  <si>
    <t>All works</t>
  </si>
  <si>
    <t>2. Use of mobiles and smart phones for reporting and broadcasting</t>
  </si>
  <si>
    <t>Beneficiary tracking for special programs, using Adhar Card and Mobile number</t>
  </si>
  <si>
    <t>upto District level</t>
  </si>
  <si>
    <t>about 50 lakhs beneficiaries</t>
  </si>
  <si>
    <t>5,00,000 in PDIS</t>
  </si>
  <si>
    <t>5,00,000</t>
  </si>
  <si>
    <t>10,00,000</t>
  </si>
  <si>
    <t>On-line reporting system for ad hoc reporting</t>
  </si>
  <si>
    <t>upto PHC level</t>
  </si>
  <si>
    <t>18 Divisional Offices, 169 District Hospitals, 75 CMOs, 821 Block level facilities and 3692 PHCs</t>
  </si>
  <si>
    <t>upto Block level</t>
  </si>
  <si>
    <t>Upto PHC level</t>
  </si>
  <si>
    <t>Electronic Health Record system at District and Block level (using Adhar Card and Mobile number)</t>
  </si>
  <si>
    <t>all District level Hospitals and 50 CHCs</t>
  </si>
  <si>
    <t>Health Care Facility (169 District Hospitals and 50 CHCs)</t>
  </si>
  <si>
    <t>5 District Hospitals</t>
  </si>
  <si>
    <t>20 District Hospitals</t>
  </si>
  <si>
    <t>30 District Hospitals</t>
  </si>
  <si>
    <t>3.  Development of Beneficiary repository</t>
  </si>
  <si>
    <t>Electronic Broadcasting system upto District and Block level for Information, Education and Communication</t>
  </si>
  <si>
    <t>50 District Hospitals</t>
  </si>
  <si>
    <t>89 District Hospitals</t>
  </si>
  <si>
    <t>4. Use of Smart Cards for beneficiary tracking</t>
  </si>
  <si>
    <t>Timely reporting on national and state level portals for Health Management Information System</t>
  </si>
  <si>
    <t>All</t>
  </si>
  <si>
    <t>5. Implementa-tion of applications upto Sub-Centre level</t>
  </si>
  <si>
    <t>On-line Legal Cases Tracking System</t>
  </si>
  <si>
    <t>all legal cases</t>
  </si>
  <si>
    <t>6. Upgradation of systems as per technological developments</t>
  </si>
  <si>
    <t xml:space="preserve">Electronic Document Management System </t>
  </si>
  <si>
    <t>Secretariat to PHC level</t>
  </si>
  <si>
    <t>Secretariat, DGMH, DGFW, 18 Divisional Offices, 169 District Hospitals, 75 CMOs, 821 Block level facilities and 3692 PHCs</t>
  </si>
  <si>
    <t xml:space="preserve">Video Conferencing System </t>
  </si>
  <si>
    <t>Secretariat, DGMH, DGFW, 18 Divisional Offices, 169 District Hospitals and 75 CMOs</t>
  </si>
  <si>
    <t>upto AD Office</t>
  </si>
  <si>
    <t>upto CMO Office</t>
  </si>
  <si>
    <t>Upto District Hospitals</t>
  </si>
  <si>
    <t>7. Electronic Health Record (EHR)/Electronic Medical Record (EMR) records of OPD patients</t>
  </si>
  <si>
    <t>Integrated Information System at Secretariat</t>
  </si>
  <si>
    <t xml:space="preserve">Secretariat   </t>
  </si>
  <si>
    <t>Secretariat</t>
  </si>
  <si>
    <t>Electronic dashboard for different levels of management from Secretariat to PHC</t>
  </si>
  <si>
    <t>upto CHC</t>
  </si>
  <si>
    <t>Secretariat, DGMH, DGFW, 18 Divisional Offices, 169 District Hospitals, 75 CMOs and 821 Block level facilities</t>
  </si>
  <si>
    <t>Secretariat and DG level</t>
  </si>
  <si>
    <t>AD, CMO and District level</t>
  </si>
  <si>
    <t xml:space="preserve">Capacity building of all officers and staff on use of IT based systems </t>
  </si>
  <si>
    <t>Employees working in Secretariat, DGMH, DGFW, 18 Divisional Offices, 169 District Hospitals, 75 CMOs and 821 Block level facilities</t>
  </si>
  <si>
    <t>200 Block facilities</t>
  </si>
  <si>
    <t>8. Setting up of DRC cell at Divisional level</t>
  </si>
  <si>
    <t>Networking of Secretariat, DG Offices and select offices and facilities at Division and District level</t>
  </si>
  <si>
    <t>Secretariat,DG office and 5 District Hospitals</t>
  </si>
  <si>
    <t>AD Offices, 20 CMOS and 20 District Hospitals</t>
  </si>
  <si>
    <t>30 CMOs and 30 District Hospitals</t>
  </si>
  <si>
    <t>IT Cell strengthening in Secretariat</t>
  </si>
  <si>
    <t>The Action Plan is based on following premise:</t>
  </si>
  <si>
    <t>The strategy is built around interventions which have taken place in last few years as well as developments in Health sector and Information Technology;</t>
  </si>
  <si>
    <t>Support and co-ordination is required from the following:</t>
  </si>
  <si>
    <t xml:space="preserve">1. Planning for achievement of goals identified above;      </t>
  </si>
  <si>
    <t>The aim of Information Technology strategy is to provide better health services to citizens by facilitating optimum utilization of resources and availability of information on services, help employees to improve their efficiency and provide information to the top management for better decision making.  Further, it would facilitate timely settlement of benefits to employees.</t>
  </si>
  <si>
    <t>2. Alignment of existing implementation plan with the proposed plan;</t>
  </si>
  <si>
    <t>3. Speeding up the on-going implementation of above mentioned activities for 2017-18;</t>
  </si>
  <si>
    <t>Information Technology shall be used for conversion of manual processes to IT based processes in which data/records are to be stored, using user-friendly and simple systems with minimal changes as decided by the end-user in a definite time frame to be used by the end-user and are continuously improved and maintained by Data Resource Centre Cell. The end-user shall be empowered through suitable training programmes/refresher courses. Standards laid down by the Ministry of Medical, Health &amp; Family Welfare, GoI (like Meta Data and Data Standards, etc.) shall be followed for integration of applications within the State as well as other State govt. and GoI applications.</t>
  </si>
  <si>
    <t>2. National Informatics Centre at Lucknow and in Districts for providing technical &amp; infrastructure support, technical support in procurement and data import/export from their applications, if any</t>
  </si>
  <si>
    <t>4. Augmentation of Data Resource Cell and recruitment of IT specialists in different levels;</t>
  </si>
  <si>
    <t>3. Ministry of Health &amp; Family Welfare, GoI for integration of national reporting portals with State portal.                                                                                              4. For training, support shall be required from SIHFW and its regional centres, SHI and NIELIT</t>
  </si>
  <si>
    <t>5. Procurement of System Integrator/Developers/Agencies for new activities proposed in this plan;</t>
  </si>
  <si>
    <t xml:space="preserve">5. Directorate of Treasuries, U.P. for providing data related to financial management                                                      </t>
  </si>
  <si>
    <t>6. Piloting of new activities followed by their implementation;</t>
  </si>
  <si>
    <t>6. Department of Secretariat Administration for co-ordination in establishing IT setup in Secretariat</t>
  </si>
  <si>
    <t>7. Saturating most of the activities upto District level to the possible extent;</t>
  </si>
  <si>
    <t>8. Piloting activities for Block level and PHC</t>
  </si>
  <si>
    <t xml:space="preserve">Quality Assurance Target No-3.8 </t>
  </si>
  <si>
    <t>National Quality Assurance Standard (NQAS)  and Kayakalp Awards</t>
  </si>
  <si>
    <t xml:space="preserve">1. Department of Food and Drug Administration (FDA) 
2. Atomic Energy Regulatory Board (AERB) 
3. Excise Department 
4. Department of Fire Services 
5. U.P. Pollution Control Board 
6. Development Authority/ Municipality 
7. Income Tax Department 
8. Respective CMO Office 
9. UP State Aids Control Society (UPSACS)
10. Regional Transport Office (RTO) </t>
  </si>
  <si>
    <t>Uttar Pradesh Health System Strengthening System (UPHSSP) &amp; National Health Mission (NHM)</t>
  </si>
  <si>
    <t xml:space="preserve">To improve quality of care and patient safety as per the national and international guidelines.  
Improved ambience by increased cleaning and gardening interventions. 
Increased patient and staff satisfaction  by adopting standard norms for staff and process. </t>
  </si>
  <si>
    <t>1. Final level NABH/NQAS Accreditation of 100/169  District hospitals.
 2.Entry Level NABH/ NQAS Accreditation of 169 district  hospitals. 
3. Entry level accreditation of 600 PHC and CHC. 
4. Increased footfall in IPD &amp; OPD patients by 25% beacause of increased confidence of community over the private sector facilities. 
5. Improving the hospital infra structure as per the Standard guidelines and National Building Code (NBC). 
6. Strengthening the hospitals by providing manpower and equipments as per IPHS norms. 
7. Installation of fire safety equipements at all level of Health care Facilities.  
8. Reducing the patient load by 25% at district hospital level by providing tele medicine services at primary level of care. 
9.Acquiring mandatory legal compliances through coordination with concerned departments. 
10. Increased satisfaction level of staff and patients.
11. Availability of all the diagnostic facilities uner one roof. 
12. 100% Online reporting of diagnostic tests. 
13. Implementation of integrated Hospital Management System at all the  facilities. 
14. Capacity building of healthcare providers through continuous training. 
15. Strengthening the Emergency &amp; ICU services to improve  the care of emergency patients.</t>
  </si>
  <si>
    <t xml:space="preserve">1. Final level NABH/NQAS Accreditation of 50/169  District hospitals.
 2.Entry Level NABH/ NQAS Accreditation of 100 hospitals. 
3. Entry level accreditation of 300 PHC and CHC. 
4. Increased footfall in IPD &amp; OPD patients by 25% beacause of increased confidence of community over the private sector facilities. 
5. Improving the hospital infra structure as per the Standard guidelines and National Building Code. 
6. Installation of fire safety equipements at all level of Health care Facilities.  
7. Integration of levels of Health Care delivery sytem through tele medicine services 
8.Acquiring mandatory legal compliances through coordination with concerned departments. 
9. Increased satisfaction level of staff and patients. 
10. Availability of all the diagnostic facilities uner one roof. 
11. 75% Online reporting of diagnostic tests. 
12. Implementation of integrated Hospital Management System at all the  facilities. 
13. Capacity building of healthcare providers through continuous training. </t>
  </si>
  <si>
    <t xml:space="preserve">Final Accreditation-50 
Entry level Accreditation-
District Hospitals- 100
CHC &amp; BPHC- 300
</t>
  </si>
  <si>
    <t>1. Entry level accreditation of 35 hospitals
2. Final level Accreditation of 3 hospitals</t>
  </si>
  <si>
    <t>NA*</t>
  </si>
  <si>
    <t>1. Entry level accreditation of 50 hospitals
2. Final  level Accreditation of 5 hospitals</t>
  </si>
  <si>
    <t xml:space="preserve">1. Entry level accreditation of 70 hospitals
2. Final level Accreditation of 20 hospitals
3. Entry level accreditation of 100 PHC &amp; CHC
3. Improving the hospital infra structure as per the Standard guidelines and National Building Code. 
4. Installation of fire safety equipements.
5. Acquiring mandatory legal compliances through coordination with concerned departments.   
6. 50% Online reporting of diagnostic tests. 
7. Initiation of integrated Hospital Management System at all the  facilities. 
8. Capacity building of healthcare providers through continuous training. </t>
  </si>
  <si>
    <t>1. Entry level accreditation of 70 hospitals
2. Final level Accreditation of 20 hospitals
3. Entry level Accreditation of CHC &amp; PHC-100</t>
  </si>
  <si>
    <t xml:space="preserve">1.Availability of all the diagnostic procedures (e.g. CT Scan, MRI, Endoscopy, High end pathological services etc. )  
2. Initiation of Integrated Hospital Management Information system at facility level for data recording and monitoring purposes. 
3. Integration of different levels of healthcare delivery system through tele medicine 
4. Improvement of hospital infrastructure (eg. OT, CSSD, Kitchen, Laundry, MRD etc.)
5. Installation of fire safety devices across the hospital 
6. Availability of Manpower and equipment as per IPHS norms at facility level. 
7 Installation of STP/ETP at facility level. 
                                                                                                                                                                                                                                   </t>
  </si>
  <si>
    <t xml:space="preserve">* Each hospital has different types and magnitude of gaps, hence it is not possible to estimate financial resource required. </t>
  </si>
  <si>
    <t>2. Progressive level Accreditation of 5 hospitals</t>
  </si>
  <si>
    <t xml:space="preserve">1. Entry level accreditation of 70 hospitals
2. Final level Accreditation of 20 hospitals
3. Entry level accreditation of 100 PHC &amp; CHC 
4. Improving the hospital infra structure as per the Standard guidelines and National Building Code. 
5. Implementation of Standardized Forms &amp;Format 
6. Availability of Manpower and equipments as per IPHS norms
7. Mock-drills on safety codes at facility level
8. Imrovement in hospital Infra Structure through minor civil work.
9. Installation of fire safety equipements.
10. Acquiring mandatory legal compliances through coordination with concerned departments.   
11. 50% Online reporting of diagnostic tests. 
12. Initiation of integrated Hospital Management System at all the  facilities. 
13. Capacity building of healthcare providers through continuous training. </t>
  </si>
  <si>
    <t xml:space="preserve">1. Integration of levels of Health Care delivery sytem through tele medicine services 
2 .Acquiring mandatory legal compliances through coordination with concerned departments. 
3. Availability of all the diagnostic facilities uner one roof. 
4. Implementation of integrated Hospital Management System at all the  facilities. 
</t>
  </si>
  <si>
    <t>Target No-3.8 Eye Care [Page No 22]</t>
  </si>
  <si>
    <t>Annual Action Plan to achieve desired target in 17-18</t>
  </si>
  <si>
    <t>Annual Action Plan to achieve desired target in 18-19</t>
  </si>
  <si>
    <t>Annual Action Plan to achieve desired target in 19-20</t>
  </si>
  <si>
    <t>National Programme for Control of Blindness</t>
  </si>
  <si>
    <t>1. Medical Education
2. Education
3. Panchayati Raj
4. Information and PR</t>
  </si>
  <si>
    <t>State share in NPCB Programme is 25% and rest 75% is provided by GOI.</t>
  </si>
  <si>
    <t>To reduce prevalence rate of blindness from current 1.0%  to 0.1% by 2030, through universal coverage of preventive &amp; curative services for all eye related diseases and disorders for all at all ages.</t>
  </si>
  <si>
    <t>178 Lakh Cataract Operations</t>
  </si>
  <si>
    <t>To reduce prevalence rate of blindness from current 1.0%  to 0.5% by 2024, through universal coverage of preventive &amp; curative services for all eye related disorders and diseases for all at all ages.</t>
  </si>
  <si>
    <t>89 lakh  Cataract Operations 
[50% by Govt. + NGO Sector and 50% by Pvt. sector]</t>
  </si>
  <si>
    <t>12 Lakh Cataract Operation</t>
  </si>
  <si>
    <t>60.00 Cr.</t>
  </si>
  <si>
    <t xml:space="preserve">1. To provide comprehensive eye care services in rural areas as well as urban slums with the help of E-Vision centres and Mobile Ophthalmic Vans (Tele-Consultation services) with the help of private sector.
2. Instituting TeleOpthalmology interventions to enhance coverage.
3. All known diabetics to be examined by eye surgeon /ophthalmic assistant.  
4. Tonometry, fundoscopy and indirect ophthalmoscopy to be done at weekly clinics at all district hospitals. 
5. Medical Management of diabetic retinopathy and surgical management of glaucoma at district hospital. For surgical intervention patients referred to Tertiary centres (medical colleges and NGO/Pvt. hospitals).
</t>
  </si>
  <si>
    <t>69.50 lakh Free Spectacles Children and Old persons</t>
  </si>
  <si>
    <t xml:space="preserve">34.75 lakh Free Spectacles Children and Old persons 
[100% by GOVT Sector] </t>
  </si>
  <si>
    <t>3.50 lakh Free Spectacles Children and Old persons</t>
  </si>
  <si>
    <t>10.50 Cr</t>
  </si>
  <si>
    <t>0.36  Lakh Keratoplasty</t>
  </si>
  <si>
    <t>0.18  Lakh Keratoplasty [GOVT + NGO Sector]</t>
  </si>
  <si>
    <t>2000 Cornea Plantation</t>
  </si>
  <si>
    <t>0.60 Cr.</t>
  </si>
  <si>
    <t xml:space="preserve">2.89 lakh Surgeries of Other eye  diseases    </t>
  </si>
  <si>
    <t xml:space="preserve">1.45 lakh Surgeries of Other eye  diseases 
[GOVT + NGO Sector]   </t>
  </si>
  <si>
    <t>0.15 Surgeries Surgeries of Other eye  diseases</t>
  </si>
  <si>
    <t>4.50 Cr</t>
  </si>
  <si>
    <t>New posts of 1200 Eye Surgeons</t>
  </si>
  <si>
    <t>New posts of 600 Eye Surgeons 
[For GOVT Sector]</t>
  </si>
  <si>
    <t xml:space="preserve">New posts of 50 Eye Surgeons </t>
  </si>
  <si>
    <t>3.60 Cr.</t>
  </si>
  <si>
    <t>New Eye O.T's 250</t>
  </si>
  <si>
    <t>New Eye O.T's 125 [For GOVT Sector]</t>
  </si>
  <si>
    <t>New Eye OTs= 5</t>
  </si>
  <si>
    <t>5.00 Cr.</t>
  </si>
  <si>
    <t>New Eye OTs=5</t>
  </si>
  <si>
    <t>250 Set of New Equipments with maintenance</t>
  </si>
  <si>
    <t>125 Set of New Equipments with maintenance 
[For GOVT Sector]</t>
  </si>
  <si>
    <t>5 Set of New Equipments with maintenance</t>
  </si>
  <si>
    <t>2.00 Cr.</t>
  </si>
  <si>
    <t>3000 posts of Optometrists</t>
  </si>
  <si>
    <t>1500 posts of Optometrists 
[For GOVT Sector]</t>
  </si>
  <si>
    <t>100 posts of Optomettists</t>
  </si>
  <si>
    <t>3000 E-Vision Centres at CHC's</t>
  </si>
  <si>
    <t>1500 E-Vision Centres at CHC's [For GOVT Sector]</t>
  </si>
  <si>
    <t>E-Vision Centres at CHC's</t>
  </si>
  <si>
    <t>100 CHCs</t>
  </si>
  <si>
    <t>10.00 Cr.</t>
  </si>
  <si>
    <t>100 E-Vision Centres at CHC's</t>
  </si>
  <si>
    <t xml:space="preserve">150 MMOMU </t>
  </si>
  <si>
    <t>75 MMOMU 
[For GOVT Sector]</t>
  </si>
  <si>
    <t xml:space="preserve">10 MMOMU </t>
  </si>
  <si>
    <t>10 districts</t>
  </si>
  <si>
    <t>3.00 Cr</t>
  </si>
  <si>
    <t>102.80 Cr</t>
  </si>
  <si>
    <t>308.40 Cr</t>
  </si>
  <si>
    <t>1. Primary Screening by ASHA, MPW to identify visual impediments.
2. Case selection by eye surgeon at screening camps at PHC/CHC &amp; Distt Hospitals and transportation of Cataract patients to base hospital for Surgery free for all.
3. Follow-up of operated cases, carrying out refractory tests and providing best corrected glasses.
4. Promotion of NGOs those are good in technical skills and extended IEC programmes.
5. Suspected refractive error children and old persons screened by PMOAs and referred to DH/PHC/CHC/NGO Hospitals for proper refraction and will provide free spectacles to school children and old ones.
6. Target of Corneal Transplantation will be achieved by collection of donated eyes &amp; providing Keratoplasty Services in all Medical Colleges and registered Eye Banks.</t>
  </si>
  <si>
    <t xml:space="preserve">1. To reduce blindness through identification and treatment at primary, secondary and tertiary levels 
2. Prevention of visual impairment through provision of comprehensive eye care services and quality service delivery.
3. Strengthening the existing and developing additional human resources and infrastructure facilities for providing high quality comprehensive eye care 
4. To enhance community awareness on eye care and preventive measures 
5. Promote research for prevention of blindness and visual impairment
6. Public Private Partnership to ensure universal coverage with high quality eye care services
</t>
  </si>
  <si>
    <t>Target No-3.8 Deafness &amp; ENT set up [Page No 23]</t>
  </si>
  <si>
    <t>Ministry of Health and Family welfare, GOI</t>
  </si>
  <si>
    <t>National Programme for Prevention and Control of Deafness (NPPCD) under Mission Flexipool component of NHM in 36 districts of State</t>
  </si>
  <si>
    <t>Provision of Assistive devices including Cochlear implants under ADIP scheme of Min of Social Justice and Empowerment</t>
  </si>
  <si>
    <t>Medical and Health directorate, Medical Education</t>
  </si>
  <si>
    <t>Provision of auditory devices for BPL under Arogya Nidhi scheme of State Govt.</t>
  </si>
  <si>
    <t>Achieving universal coverage of preventive, curative and rehabilitative services for deafness, other ENT diseases and Cancers of oral cavity,head &amp; neck.</t>
  </si>
  <si>
    <t>90% of the districts will be covered by 2024</t>
  </si>
  <si>
    <t>District  Hospital</t>
  </si>
  <si>
    <t>District Hospital</t>
  </si>
  <si>
    <t>13.75 Crore</t>
  </si>
  <si>
    <t>18.75 Crore</t>
  </si>
  <si>
    <t>24.25 crore</t>
  </si>
  <si>
    <t>NPPCD prog under NHM aims at early identification preventin  &amp; control of deafness. We propose to develop existing district level ENT setup into Comprehensive Ear , Nasal &amp; sinus, Laryngeal &amp; Throat care centre in steps of  10 hospital / districts  every year.</t>
  </si>
  <si>
    <t>NOTE: DISTRICT HOSPITAL MEANS DISTRICT MALE HOSPITAL OR COMBINED HOSPITAL OR COMMISIONARY LEVEL HOSPITAL AND OTHER BIGGER HOSPITAL</t>
  </si>
  <si>
    <t xml:space="preserve">1. Develop Centre for advance and comprehensive Ear, Nose, Sinus, Larynx, Throat surgeries including basic Head neck cancer and reconstructive surgeries by taking up 10 selected Hospital from Special/Divisional/ Combined/Male district hospital for up gradation each year. By 2019 we will develop 30 hospitals in advance ENT care. Diagnostic facility and surgical infrastructure will be upgraded. HR will be provided for diagnostic, rehabilitative and OT management. Maintenance of equipments will be provisioned after expiry of warranty period. 
2. Training will be provided to ENT surgeons. Provision for calling guest faculty / organizing workshop / seminar and symposium shall be included.
</t>
  </si>
  <si>
    <t>The development of ENT section of  hospitals will be done in phased manner so as to cover 90% of district  by 2024. Remaining hospitals will be covered after 2024.</t>
  </si>
  <si>
    <t xml:space="preserve">1.Medical Education Department: (A)for increasing no of PG seats in ENT so as to enable more doctors to undergo ENT specialization.
(B)Develop training courses for skill up gradation in microsurgery ear, FESS, microlaryngeal and voice surgeries, thyroplasties, rhinoplasty, basic head and neck cancer surgery, plastic and reconstructive surgery of nose and face, laser surgery etc.
(C)Telemedicine linkage
2.Rehabilitation Council of India to ensure availability of trained Audiologist, Audiometric assistant, Instructors for young hearing impaired children and Speech language pathologist/therapist.
3.Pollution control department : for effective control of noise pollution by various sources.
4.Industries department : for effective enactment of law in relation to noise exposure.
5.Department of handicap welfare : for easy distribution of hearing aids and other assistive devices to hearing handicap.
6.Education department: for inclusion of lessons in preventive aspect of deafness, oral cancers etc.
7.Coordination with RBSK programme for better identification of deafness cases and their referral.
</t>
  </si>
  <si>
    <t>Target-3.8 Iodine Deficiency Disorder [Page No 24]</t>
  </si>
  <si>
    <t xml:space="preserve">Required Financial Resources 2017-18 </t>
  </si>
  <si>
    <t>NPCDCS</t>
  </si>
  <si>
    <t>Mortality between 30 and 70 years of age from cardiovascular diseases, cancer, diabetes or chronic respiratory diseases</t>
  </si>
  <si>
    <t>Raised blood glucose/diabetes among adults</t>
  </si>
  <si>
    <t>Salt intake</t>
  </si>
  <si>
    <t>Children aged under 5 years who are overweight</t>
  </si>
  <si>
    <t>Raised blood pressure among adults</t>
  </si>
  <si>
    <t>Cervical cancer screening</t>
  </si>
  <si>
    <t>Cancer incidence, by type of cancer</t>
  </si>
  <si>
    <t>NPHCE</t>
  </si>
  <si>
    <t>NMHP</t>
  </si>
  <si>
    <t>Education/Social Welafre/Narcotics/Madhya Nishedh/Home/Medical Education/Women &amp; Child Welfare/Law/department</t>
  </si>
  <si>
    <t xml:space="preserve">To cover entire population of state for providing positive mental health &amp;  provide services to patients with severe psychological &amp; behavioural problems. </t>
  </si>
  <si>
    <t>Coverage of services for severe mental health disorders</t>
  </si>
  <si>
    <t>To cover all 75 districts with district mental health programme with proposed</t>
  </si>
  <si>
    <t>To provide mental health services upto all PHCs of UP</t>
  </si>
  <si>
    <t>DMHP</t>
  </si>
  <si>
    <t>79 Cr</t>
  </si>
  <si>
    <t>87 Cr</t>
  </si>
  <si>
    <t>96 Cr</t>
  </si>
  <si>
    <t>SMHC</t>
  </si>
  <si>
    <t>49 Lac</t>
  </si>
  <si>
    <t>55 Lac</t>
  </si>
  <si>
    <t>61 Lac</t>
  </si>
  <si>
    <t>SMHA</t>
  </si>
  <si>
    <t>28 Lac</t>
  </si>
  <si>
    <t>31 Lac</t>
  </si>
  <si>
    <t>34 Lac</t>
  </si>
  <si>
    <t>RIMHBSUP</t>
  </si>
  <si>
    <t>100 Cr</t>
  </si>
  <si>
    <t>50 Cr</t>
  </si>
  <si>
    <t>Strengthening of Mental Hospital Bareilly &amp; Varanasi</t>
  </si>
  <si>
    <t>40 Cr</t>
  </si>
  <si>
    <t>20 Cr</t>
  </si>
  <si>
    <t>To cover all 75 districts upto District Hospitals &amp; CHC level</t>
  </si>
  <si>
    <t>Suicide rate</t>
  </si>
  <si>
    <t>NOHP</t>
  </si>
  <si>
    <t>National Iodine Deficiency Disorder Programme (NIDDCP)</t>
  </si>
  <si>
    <t>Financial Support and necessary guideline from GOI</t>
  </si>
  <si>
    <t>1. Food &amp; Civil Supply
2. FSDA
3. ICDS
4. Education</t>
  </si>
  <si>
    <t xml:space="preserve">Salary of regular staff and infrastructure </t>
  </si>
  <si>
    <t xml:space="preserve">To ensure 100% consumption of adequately iodated salt to  entire population to achieve and sustain elimination of IDD.
-Reaching the unreached </t>
  </si>
  <si>
    <t>100% Supply and consumption of adequately iodated salt (&gt;15 PPM) at consumer level.</t>
  </si>
  <si>
    <t>To reduce the endemicity  of existing 24 endemic districts.</t>
  </si>
  <si>
    <t>To reach  out 100% population of UP</t>
  </si>
  <si>
    <t>24 District</t>
  </si>
  <si>
    <t xml:space="preserve">12 Districts </t>
  </si>
  <si>
    <t>12 Districts</t>
  </si>
  <si>
    <t>11 Crores</t>
  </si>
  <si>
    <t>6 District</t>
  </si>
  <si>
    <t>13 Crores</t>
  </si>
  <si>
    <t>15 Crores</t>
  </si>
  <si>
    <t>1- To  conduct survey to decipher endeminicity of the problem.
2- 100% supply of adequately Iodized salt from manufacture to consumer level.
3.  Monitoring and testing of salt sample with the support of FSDA at loading and unloading sites
4. Sharing of salt sample report with SHI in coordination with FSDA.
5. Meeting with inter Sectoral co-ordination committee to strengthen the program. To conduct survey to decipher endeminicity of the problem.</t>
  </si>
  <si>
    <t xml:space="preserve">1. Establishment of IDD lab at district level.
2. IDD control cell to carry out periodic survey in 24 endemic districts.
3. Establishment of an ideal standard quality IDD control cell at state level.
4. Imparting and creating awareness at public sector through audio visual modes.
</t>
  </si>
  <si>
    <t xml:space="preserve">1. Upgrading the  infrastructure and laboratory techniques for quantitative analysis of iodine content to create a standard  quality lab at state level.
2. Recruitment of highly skilled and well trained staff at districts level IDD labs.
3. Imparting trainings and organization of workshop at district level
4. Creating awareness in rural area at household level.
5. Monitoring of salt samples at each step from manufacture to consumer level to ensure supply of adequately iodated salt .
</t>
  </si>
  <si>
    <t>Target 3.8 Healthcare of the Elderly [Page No. 26]</t>
  </si>
  <si>
    <t>Target 3.8.  Achieve universal health coverage, including financial risk protection, access to quality essential health-care services and access to safe, effective, quality and affordable essential medicines and vaccines for all</t>
  </si>
  <si>
    <t>1. AYUSH
2. Social Welfare    
3. Information and  Broadcasting</t>
  </si>
  <si>
    <t xml:space="preserve">To provide accessible, affordable, high-quality, long-term, comprehensive and dedicated care services to the Elderly
</t>
  </si>
  <si>
    <t xml:space="preserve">1. Establish District Geriatric  Clinics
2. Extend the Geriatric services up to PHC/CHC level
3. Provide facilities at District Hospital with 10 bedded Geriatric wards, with additional human resources
4. Provide free diagnosis &amp; treatment to  Geriatric Patients.
</t>
  </si>
  <si>
    <t xml:space="preserve">1. Provide Aids &amp; Appliances to all the needy geriatric population
2. Community based primary health care including domiciliary visits by trained health care workers.
3. Dedicated services at PHC/CHC level including provision of machinery, equipment, training, additional human resources (CHC), IEC, etc.
</t>
  </si>
  <si>
    <t>Programme will be implemented in all Districts upto Sub Centre level</t>
  </si>
  <si>
    <t>20  new Geriatric Clinics</t>
  </si>
  <si>
    <t>66.57 cr.</t>
  </si>
  <si>
    <t>20  new Geriatric Clinic</t>
  </si>
  <si>
    <t>84.45 cr.</t>
  </si>
  <si>
    <t>Running of 75 Geriatric Clinic</t>
  </si>
  <si>
    <t>67.05 cr.</t>
  </si>
  <si>
    <t>1. Promoting the concept of Active and Healthy Ageing
2. Creating of recreation centers for the Elderly
3. Organising Yoga Camps
4. Establishment of Rehabilitation centers.
5. Coordinating with other departments to establish Old age homes
6. Making hospital environment and outpatient care services Elderly friendly
7. Developing human resources necessary for meeting the health needs of older persons</t>
  </si>
  <si>
    <t>20  new Geriatric Wards</t>
  </si>
  <si>
    <t>20  new Geriatric Ward</t>
  </si>
  <si>
    <t>Running of 75 Geriatric Ward</t>
  </si>
  <si>
    <t>265 New CHC NCD Clinics</t>
  </si>
  <si>
    <t>242 New CHC NCD Clinics</t>
  </si>
  <si>
    <t>1095 new PHCs</t>
  </si>
  <si>
    <t>1095 new PHC</t>
  </si>
  <si>
    <t>1094 new PHCs</t>
  </si>
  <si>
    <t>6057 new sub centres</t>
  </si>
  <si>
    <t xml:space="preserve">1. Establishment and operationalization of Geriatric clinics in 75 district hospitals 
2. Establsihment of 10-bedded Geriatric wards in 75 district hospitals
3. Expanding the Geriatric care programme up to all CHCs, PHCs and Sub-centres
4. Training of human resources (Doctors, Paramedics and Health Workers) in the Geriatric care as per NPHCE guidelines
5. Advocacy with other departments (such as PWD, Social Welfare, etc) for dvelopment of recreational centres/old age homes for the Elderly. </t>
  </si>
  <si>
    <t>1. Developing an outcome-oriented integrated and multisectoral policy and plan of action for healthy ageing
2. Adapting the health systems to the challenges of the ageing population and to meet their health needs
3. Making provisions for long-term care of the elderly population
4. Developing appropriate human resources necessary for meeting the health needs of older persons
5. Adopting a life-course approach to promote healthy ageing; and
6. Using a multisectoral approach and partnerships for the health and well-being of the Elderly.</t>
  </si>
  <si>
    <t>Target-3.9 Fluorosis [Page No 27]</t>
  </si>
  <si>
    <t>National Programme for Prevention &amp; Control of Fluorosis (NPPCF)</t>
  </si>
  <si>
    <t>1. Department of drinking water supply 
2. Sanitation 
3.FSDA
4. Revenue 5. Department of Industries 
5. Educaion department (Basic)</t>
  </si>
  <si>
    <t>To ensure 100% supply of clean and fluoride free drinking water , provide rehabilitation to the affected population</t>
  </si>
  <si>
    <t>To bring about coordination between all the departments involved to ensure safe drinking water.</t>
  </si>
  <si>
    <t>To reduce the endemicity  of existing 10 endemic districts and to ensure safe drinking warter in all district of U.P.</t>
  </si>
  <si>
    <t>To reach out 100% population of U.P.</t>
  </si>
  <si>
    <t>10 District</t>
  </si>
  <si>
    <t xml:space="preserve">4 Districts </t>
  </si>
  <si>
    <t>4 Districts</t>
  </si>
  <si>
    <t>3  Crores</t>
  </si>
  <si>
    <t>3 District</t>
  </si>
  <si>
    <t>6.5 Crores</t>
  </si>
  <si>
    <t>3 Districts</t>
  </si>
  <si>
    <t xml:space="preserve">1-Survey of underground water for presence of fluoride in excess.
2. Inter sectoral cooperation to be improved
3. Safe drinking water should be made available to all  people.
4. Strict  monitoring of High fluoride risk areas 
5. Diagnostics facilities to be available at each district fluoride lab.
</t>
  </si>
  <si>
    <t>Upgradation of Water testing Lab at the SHI</t>
  </si>
  <si>
    <t>State</t>
  </si>
  <si>
    <t xml:space="preserve">1 Unit </t>
  </si>
  <si>
    <t>1 Unit</t>
  </si>
  <si>
    <t>10 crores</t>
  </si>
  <si>
    <t>1 unit</t>
  </si>
  <si>
    <t>1unit</t>
  </si>
  <si>
    <t>2 crores</t>
  </si>
  <si>
    <t xml:space="preserve">Intradepartmental Cooperation 
a. To establish the fluoride cell at the state level (SHI Aliganj)
b. One data entry operator/LDC/ Statistician to  prepare report  and compile data.
c. CUG mobile phone, One desktop and One laptop for fluoride cell.
d. Provision of one vehicle for district visits.
e. Intradepartmental cooperation to sensitize the health personels, ASHAs, ANMs and MPWs about fluorosis.
f. MO working at DH/CHC/PHC should be trained to identify the cases of fluorosis (Dental/Skeletal/Nonskeletal).
</t>
  </si>
  <si>
    <t xml:space="preserve">Survey: Fresh survey to be conducted to access magnitude of the problem in all districts to identify high fluoride content 
Capacity building: Human Resources 
Diagnostic Facilities : Establishment of lab at district level for  testing of samples of Urine and blood 
Health Education by IEC
Management of Fluorosis cases : Medicine , Surgery and rehabilitation 
</t>
  </si>
  <si>
    <t>Target No-3.9 Reducing pollution &amp; contamination [Page No 28]</t>
  </si>
  <si>
    <t>3.9 By 2030, substantially reduce the number of deaths and illnesses from hazardous chemicals and air, water and soil pollution and contamination</t>
  </si>
  <si>
    <t xml:space="preserve">National Health Mission </t>
  </si>
  <si>
    <t>Biomedical Waste Management Rules, 2016</t>
  </si>
  <si>
    <t xml:space="preserve">Department of Health &amp; Family Welfare.  </t>
  </si>
  <si>
    <t xml:space="preserve">1. UP Pollution Control Board                                                       2. Directorate of Environment                      3. Urban Local Bodies                               4. Department of Industries                      </t>
  </si>
  <si>
    <t>1. Training hospital staff for BMW management     2. Contracting services of treatment facilities.              3. Strengthening capacity of treatment facilites                4. Effective monitoring and reporting mechanisms</t>
  </si>
  <si>
    <t>To substantially reduce the instances of mortality and morbidity caused by pollution of air, water and soil from industrial, domestic, intitutional and agricultural sources.</t>
  </si>
  <si>
    <t xml:space="preserve">1. 100% coverage of all hospitals in government &amp; private sector for authorisation by UPPCB and contract with treatment facility.  2. Increasing capacity treatment facilities by 100%.                    3. 100% coverage of all hospitals, treatemnt facilities by monitoring &amp; reporting mechanisms. </t>
  </si>
  <si>
    <t xml:space="preserve">1. 80% coverage of all hospitals in government &amp; private sector for authorisation by UPPCB and contract with treatment facility.        2. Increasing capacity treatment facilities by 60%.                             3. 80% coverage of all hospitals, treatemnt facilities by monitoring &amp; reporting mechanisms. </t>
  </si>
  <si>
    <t>Same as (13)</t>
  </si>
  <si>
    <t>Same as (15)</t>
  </si>
  <si>
    <t>Approx. 30 Cr</t>
  </si>
  <si>
    <t>Same as (18)</t>
  </si>
  <si>
    <t>Approx. 31.5 Cr</t>
  </si>
  <si>
    <t>Same as (21)</t>
  </si>
  <si>
    <t>33 Cr</t>
  </si>
  <si>
    <t>1. Enhancing treatment capacity by 100%.                                                             2. Ensuring all new hospitals are covered.     3. Support to private hospitals for effective biomedical waste management.</t>
  </si>
  <si>
    <t>1. UP Pollution Control Board</t>
  </si>
  <si>
    <t>1. Training to hospital staff</t>
  </si>
  <si>
    <t>100% mercury phase-out from hospitals</t>
  </si>
  <si>
    <t>To ensure mercury phase-out from government hospitals, and extend support to private hospitals for the same.</t>
  </si>
  <si>
    <t>70% mercury phase-out from hospitals</t>
  </si>
  <si>
    <t>10% mercury phase-out from hospitals</t>
  </si>
  <si>
    <t>No additional budget</t>
  </si>
  <si>
    <t>30% mercury phase-out from hospitals</t>
  </si>
  <si>
    <t>50% mercury phase-out from hospitals</t>
  </si>
  <si>
    <t>Effective use of IT for enhancing reporting and delivery mechanisms</t>
  </si>
  <si>
    <t xml:space="preserve"> UP Pollution Control Board </t>
  </si>
  <si>
    <t>To ensure effective solid waste management in urban areas to minimise vector propagation and spread of communicable diseases</t>
  </si>
  <si>
    <t>1. Coverage of 10% urban areas for solid waste collection, treatment &amp; disposal.               2. Availability of financial resources for the same.                    3. Contracting services of private parties for collection, treatment &amp; disposal of waste in selected areas.</t>
  </si>
  <si>
    <t>1. Coverage of 5% urban areas for solid waste collection, treatment &amp; disposal.               2. Availability of financial resources for the same.                    3. Contracting services of private parties for collection, treatment &amp; disposal of waste in selected areas.</t>
  </si>
  <si>
    <t>Same as (12)</t>
  </si>
  <si>
    <t>1. Initiate process in 5 KAVAL towns for solid waste collection, treatment &amp; disposal.               2. Availability of financial resources for the same.                    3. Contracting services of private parties for collection, treatment &amp; disposal of waste in selected areas.</t>
  </si>
  <si>
    <t>1. Initiate process in 5 additional towns for solid waste collection, treatment &amp; disposal.               2. Availability of financial resources for the same.                    3. Contracting services of private parties for collection, treatment &amp; disposal of waste in selected areas.</t>
  </si>
  <si>
    <t>1. Establish process in 5 KAVAL towns and Initiate process in 5 additional towns for solid waste collection, treatment &amp; disposal.               2. Availability of financial resources for the same.                    3. Contracting services of private parties for collection, treatment &amp; disposal of waste in selected areas.</t>
  </si>
  <si>
    <t>1. Ensuring steady stream of finance.    2. Effective use of IT for enhancing reporting and delivery mechanism.</t>
  </si>
  <si>
    <t>Ensuring treatment of all effluent streams (from domestic, industrial, agricultural sources) before discharge onto land or in water bodies to minimise risk of water-borne diseases and maladies caused by consuming polluted water and polluted farm products.</t>
  </si>
  <si>
    <t>1. Ensuring that all industrial effluents are treated before discharge in water bodies. 2. Ensure sewage outlet into 50% water bodies have installed STPs. 3. Map all land types and develop benchmark for fertiliser application on agricultural land. 4. Promote and build capacity for use of organic fertilisers. 5. Promote bunding on agricultural land to reduce run-off. 6. Ensure all new polluting projects are established only after getting environmental clearance.</t>
  </si>
  <si>
    <t>1. Ensuring that atleast 50% industrial effluents are treated before discharge in water bodies. 2. Ensure sewage outlet into 25% water bodies have installed STPs. 3. Map all land types and develop benchmark for fertiliser application on agricultural land. 4. Promote and build capacity for use of organic fertilisers. 5. Promote bunding on agricultural land to reduce run-off. 6. Ensure all new polluting projects are established only after getting environmental clearance.</t>
  </si>
  <si>
    <t>1. Ensuring that atleast 10% industrial effluents are treated before discharge in water bodies. 2. Ensure sewage outlet into 5% water bodies have installed STPs. 3. Map all land types and develop benchmark for fertiliser application on agricultural land. 4. Promote and build capacity for use of organic fertilisers. 5. Promote bunding on agricultural land to reduce run-off. 6. Ensure all new polluting projects are established only after getting environmental clearance.</t>
  </si>
  <si>
    <t>1. Ensuring that additional 10% industrial effluents are treated before discharge in water bodies. 2. Ensure sewage outlet into additional 5% water bodies have installed STPs. 3. Map all land types and develop benchmark for fertiliser application on agricultural land. 4. Promote and build capacity for use of organic fertilisers. 5. Promote bunding on agricultural land to reduce run-off. 6. Ensure all new polluting projects are established only after getting environmental clearance.</t>
  </si>
  <si>
    <t>1. Enhance inter-departmental inkages and reduce duplicacy of effort and resources. 2. Ensuring steady stream of finance.    3. Effective use of IT for enhancing reporting and delivery mechanism.</t>
  </si>
  <si>
    <t xml:space="preserve">Ensuring treatment of all emissions (from DG Sets, power plants,industrial units, agricultural burning and vehicular operation) to minimise risk of lung, skin and other maladies </t>
  </si>
  <si>
    <t>1. Establishment of effective monitoring mechanisms.        2. Ensuring all new polluting projects are established only after getting environmental clearance.              3. Ensuring effective control over 100% open burning of agricultural residue and exploring alternative use of the same.        4. Ensuring effective implementation of Vehicular Pollution Control norms on 100% new vehicles and all old vehicular fleet phase-out.</t>
  </si>
  <si>
    <t>1. Establishment of effective monitoring mechanisms.        2. Ensuring all new polluting projects are established only after getting environmental clearance.              3. Ensuring effective control over 50% open burning of agricultural residue and exploring alternative use of the same.        4. Ensuring effective implementation of Vehicular Pollution Control norms on 50% new vehicles and all old vehicular fleet phase-out.</t>
  </si>
  <si>
    <t>1. Establishment of effective monitoring mechanisms.        2. Ensuring all new polluting projects are established only after getting environmental clearance.              3. Ensuring effective control over 10% open burning of agricultural residue and exploring alternative use of the same.        4. Ensuring effective implementation of Vehicular Pollution Control norms on 10% new vehicles and 50% old vehicular fleet phase-out.</t>
  </si>
  <si>
    <t>1. Establishment of effective monitoring mechanisms.        2. Ensuring all new polluting projects are established only after getting environmental clearance.              3. Ensuring effective control over additional 10% open burning of agricultural residue and exploring alternative use of the same.        4. Ensuring effective implementation of Vehicular Pollution Control norms on additional 10% new vehicles and remaining 50% old vehicular fleet phase-out.</t>
  </si>
  <si>
    <t>1. Establishment of effective monitoring mechanisms.        2. Ensuring all new polluting projects are established only after getting environmental clearance.              3. Ensuring effective control over additional 10% open burning of agricultural residue and exploring alternative use of the same.        4. Ensuring effective implementation of Vehicular Pollution Control norms on additional 10% new vehicles and any remaining old vehicular fleet phase-out.</t>
  </si>
  <si>
    <t>Ensuring adequate treatment, recycling of hazardous chamical containing wastes to reduce risk to health caused by exposure to hazardous sunstances and chemicals.</t>
  </si>
  <si>
    <t>1. Establishment of effective monitoring mechanisms.        2. Ensuring all new polluting projects are established only after getting environmental clearance.              3. Ensuring coverage of 100% establishments for hazardous chemicals collection, treatment, storage &amp; disposal facilities.</t>
  </si>
  <si>
    <t>1. Establishment of effective monitoring mechanisms.        2. Ensuring all new polluting projects are established only after getting environmental clearance.              3. Ensuring coverage of 50% establishments for hazardous chemicals collection, treatment, storage &amp; disposal facilities.</t>
  </si>
  <si>
    <t>1. Establishment of effective monitoring mechanisms.        2. Ensuring all new polluting projects are established only after getting environmental clearance.              3. Ensuring coverage of 20% establishments for hazardous chemicals collection, treatment, storage &amp; disposal facilities.</t>
  </si>
  <si>
    <t>1. Establishment of effective monitoring mechanisms.        2. Ensuring all new polluting projects are established only after getting environmental clearance.              3. Ensuring coverage of additional 10% establishments for hazardous chemicals collection, treatment, storage &amp; disposal facilities.</t>
  </si>
  <si>
    <t>1. Enhance inter-departmental inkages and reduce duplicacy of effort and resources. 2. Ensuring steady stream of finance.    3. Effective use of IT for enhancing reporting and delivery mechanism. 4. Strengthening capacity for hazardous chemicals collection, treatment, storage &amp; disposal in private sector.</t>
  </si>
  <si>
    <t>Action Plan (2017-2020)</t>
  </si>
  <si>
    <t>Inter-departmental &amp; inter-sectoral Coordination</t>
  </si>
  <si>
    <t xml:space="preserve">1. Operationalise contract for collection, transportation, treatment &amp; disposal of BMW from hospitals. 
2. Ensure that 70% hospitals are authorised by UPPCB for biomedical waste generation and management. 
3. Design and implement IT and Management Information System tools for strengthening monitoring and reporting mechanisms.
4. Ensure atleast50% of mercury containing equipment are phased-out from hospitals
5. Ensuring all new pollution causing projects obtain environmental clearance before establishment. 
6. Establish system of solid waste collection, treatment &amp; disposal in 5 KAVAL towns and initiate process in 5 additional towns.
7. Ensuring that atleast 30% industrial effluents are treated before discharge in water bodies. 
8. Ensure sewage outlet into 15% water bodies have installed STPs. 
9. Map all land types and develop benchmark for fertiliser application on agricultural land, promote use of organic fertilisers, and promote bunding on agricultural land to reduce run-off. 
10. Ensure effective control over at least 30% open burning of agricultural residue and exploring alternative use of the same.        
11. Ensuring effective implementation of Vehicular Pollution Control norms on atleast 30% new vehicles and any remaining old vehicular fleet phase-out.
12. Ensure that coverage of at least 30% establishments for hazardous chemicals collection, treatment, storage &amp; disposal facilities.
</t>
  </si>
  <si>
    <t xml:space="preserve">1. Build capacity of hospitals and treatment facilities for biomedical waste management by providing training, infrastructure and finances.
2. Support establishment of new biomedical waste treatment facilities to enhance treatment capacity by atleast 60% of existing capacity.
3. Elimination of mercury containing equipment from hospitals and market.
4. Tighten enforcement of Environmental Clearance conditions before establishment, and during construction and operation of polluting projects. 
5. Strengthen capacity for solid waste collection, treatment &amp; disposal in major urban habitations.
6. Strengthen regulatory capacity for enforcement of air, water, solid and hazardous waste treatment, disposal and management norms. 
7. Facilitate availability of land and institutional finance for setting up new treatment facilities.
8. Strengthening monitoring and reporting mechanisms.
9.  Collaborative effort to map all land types and develop benchmark for fertiliser application on agricultural land and promote use of organic fertilisers, promote bunding on agricultural land to reduce run-off. 
10. Collborative effort to ensure effective control over at least half of open burning of agricultural residue, and  exploring alternative use of the same to incentivise transition.        
11.  Collaborative effort to ensure effective implementation of Vehicular Pollution Control norms on all new vehicles and phase-out of any remaining old vehicular fleet.
</t>
  </si>
  <si>
    <t>Tobacco Control 3.a</t>
  </si>
  <si>
    <t>3.a Strengthen the implementation of the World Health Organization Framework Convention on Tobacco Control in all countries, as appropriate</t>
  </si>
  <si>
    <t>xjhch ds thou esa chekjh vkSj bykt dh fpUrk lnSo cuh jgrh gSA bldks le&gt;rs gq, geus u dsoy ljdkjh vLirkyksa esa tkapksa dks eqQr fd;k] cfYd 102 ,oa 108 ,EcqysUl lsokvksa ds ek/;e ls fgUnqLrku dh lcls cMh ,EcqysUl lsok Hkh pykbZ vkSj vktrd yxHkx 150 yk[k ifjokjksa dks bldk lk/kk ykHk fey pqdk gSA lkoZtfud {ks= esa LokLF; lqfo/kkvksa dks csgrj cuk;k tkuk vko';d gS blds lkFk gh futh {ks= esa LokLF; lqfo/kkvksa ds fodkl ds fy, lg;ksxkRed ljdkjh uhfr;kssa dh vko';drk gSA</t>
  </si>
  <si>
    <t>NTCP</t>
  </si>
  <si>
    <t>National Tobacco Control Programme</t>
  </si>
  <si>
    <t>1. Home Department, 
2. Rural Development &amp; Panchayati Raj. 
3.Urban Local Bodies. 
4. Social Welfare Department. 
5.Tourism Department. 6. Commercial Tax Department . 7.Agriculture Department.
8. Revenue &amp; Finance Department. 
9. Labour Department. 10. Department of Information. 
11. Transport department. 
12. Railway department .   13. Education</t>
  </si>
  <si>
    <t>Compliance of Act by government machinary</t>
  </si>
  <si>
    <t xml:space="preserve">A Tobacco Free Uttar Pradesh 
</t>
  </si>
  <si>
    <t>;</t>
  </si>
  <si>
    <t>Smoke Free Public Places &amp; Tobacco Free Educational Institutions</t>
  </si>
  <si>
    <t>At least 60 % Compliance of COTPA, 2003</t>
  </si>
  <si>
    <t>75 Districts+ State Cell</t>
  </si>
  <si>
    <t xml:space="preserve">1. Estabilishment of 75 District Tobacco Control Cell. 
2. 5250  Schools Programmes.
3. Estabilishment of 75 District Tobacco cessation Centres.
4. Contitution of 75 District level Coordination Committees.
5. Constitution of 75 Enforcement Squads.
6.  75 Trainings for ASHA &amp; USHA.
7. 75 District Level coordination committee Meetings. 
8. 75 Roientation of law enforcers. 
9. 75 district level advocacy workshops. 
10. 75 meetings of Enforcement Squad.
11.  Conduction of 3744 FGDs including 25 % Urban Slums.
</t>
  </si>
  <si>
    <t>75 Districts + one State Cell</t>
  </si>
  <si>
    <t>36.31 Crores</t>
  </si>
  <si>
    <t xml:space="preserve"> 1. Focus Group Discussion (52 per Districts per Year) including 50 % urban slums. 
2. Pradhan Sensitizational Workshops (10 Villeges per District per year). 
4.  ASHA &amp; USHA Trainings (1 Training per District per year). 
5. 600 District level coordination Committees Meetings .
6. 150 Orientation of Law Enforcers . 
7. 75 District level Advocacy Workshops.,
8. 300 Enfrocement Squad Meetings.
9. 7500 School Programmes.   
10. 150  Media Sensitization workshops.
11. 300 NGO Sensitization workshops
</t>
  </si>
  <si>
    <t>75 Districts+  one State Tobacco Control Cell</t>
  </si>
  <si>
    <t>39.94 Crores</t>
  </si>
  <si>
    <t xml:space="preserve">1. Focus Group Discussions;(52 FGD per District per year) including 75 % urban Slums.
2. 1500 Sensitizational Wor;kshops for Gram Pradhan. 
3. 75 Training Programmes for ASHAs. 
4. 150 Media Sensitization workshops. 
5. 300 NGO Sensitization Workshops. ..
6. 900 District Level Coordination Committee'meetings. 7. 150 Orientation of Law enforcers. 
8. 75 District Level Advocacy Workshops. 
9. 300 Meetings of Enforcement Squad. 10. 7500 School Programmes. </t>
  </si>
  <si>
    <t>75 Districts + one State Tobacco control Cell</t>
  </si>
  <si>
    <t>43.94 Crores</t>
  </si>
  <si>
    <t xml:space="preserve">1.Strict implementation of Section 77 of Juvenile Justice (Care &amp; Protection of Children) Act 2015.
2. Enforcement of COTPA in letter  and spirit.
3. Development of strong advocacy tools for generating greater awareness.
8. Creating School/college Campaigns for Tobacco free Community. 
9. Sensitization programs for stakeholders.
</t>
  </si>
  <si>
    <t xml:space="preserve">1. COTPA as a agenda of Monthly crime review meeting in each district.
2.  75 % Private &amp; 75 % Government schhols will declared as Tobacco free  (Schools covered under School Programme.
3. IEC on Large Scale .
4. Regular review of COTPA implementation in the monthly crime review (MCR) meetings.
5. Regular collection of violation related data, </t>
  </si>
  <si>
    <t>1. Enforcement of COTPA through the 3-tier elected Panchayati Raj Institution in the rural areas.
2. Ensure Smoke free Hotels and restaurants
3. All public transport vehicles to be Smokefree .
4.  All direct and indirect advertisement of Tobacco Products should be prohibited</t>
  </si>
  <si>
    <t>Target No-3.c  Training</t>
  </si>
  <si>
    <t>State Interventions/Scheme</t>
  </si>
  <si>
    <t>Required physical targest to be achieved by 2024</t>
  </si>
  <si>
    <t>Annual Action Plan to achieve desired targest in 2030</t>
  </si>
  <si>
    <t>Further interventions required to achieve targest/vision 2030 (to be filled by 8)</t>
  </si>
  <si>
    <t>Required physical Targest 2017-18</t>
  </si>
  <si>
    <t>Required Financial Resources</t>
  </si>
  <si>
    <t>Required physical Targest 2018-19</t>
  </si>
  <si>
    <t>Required physical Targest 2019-20</t>
  </si>
  <si>
    <t>3.c Substantially increase health financing and the recruitment, development, training and retention of the health workforce in developing countries, especially in least developed countries and small island developing States</t>
  </si>
  <si>
    <t>Ministry of Health and Family Welfare</t>
  </si>
  <si>
    <t>1. E.Moc
2. LSAS</t>
  </si>
  <si>
    <t>DGHS</t>
  </si>
  <si>
    <t>1. Medical Education (MD/MS/ultrasound for PMS doctors)
2. State Planning Department.
3. SGPGI (Shortterm superspeciality training)
3. NIC
4. Department of IT</t>
  </si>
  <si>
    <t>1.CME for clinical courses. 2. Laproscopic sterlization, PPIUCD for doctors
3. MRI/CT Scan/gastroscopy/endoscopy/intensive/critical care/Pain Managentmen/bronchoscopy
4.  X-Ray Technician for radiological courses/ECG course for ECG Technician.</t>
  </si>
  <si>
    <t>Ensure high quality training for all levels of human resources for health</t>
  </si>
  <si>
    <t>To train 100% doctors/paramedics/nurses and other technical staff of health care as per the need and guidelines prevailing</t>
  </si>
  <si>
    <t>To ensure training of  doctors and paramedics in public health care and patient care delivery</t>
  </si>
  <si>
    <t>90% of strength  of Health functionaries to be covered.</t>
  </si>
  <si>
    <t xml:space="preserve">1. Doctors in patient care
2. Doctors in public health care
3. Paramedics
4. Public Health Nurses
5. Technical Staff
6. Health Care Staff
7. Ministerial Staff.
</t>
  </si>
  <si>
    <t>For training under different scheme in hospitals and under CMOs</t>
  </si>
  <si>
    <t>All district of UP</t>
  </si>
  <si>
    <t>1.96 Crores</t>
  </si>
  <si>
    <t>For training under different schemes in hospital and under CMOs</t>
  </si>
  <si>
    <t>2.14 Crores</t>
  </si>
  <si>
    <t>For  training under different schemes in hospital under CMOs</t>
  </si>
  <si>
    <t>2.37 Crores</t>
  </si>
  <si>
    <t xml:space="preserve">1. Establishment /Upgradation /Strengthening of existing Training Centers.
2. Creation of new training centers at 18 Divisional Level Head Quarters.
3. Linking of all training Centers &amp; establishment of virtual class rooms.
4. Establishment of tele-training centers at all districts.
5. Computer literacy for all health care workers.
6.  Inter-state/international exchange programmes in clinical care &amp; public health.
7. Online certificate course.
8. CSR support in Capacity Building/ Skill Upgradation. 
</t>
  </si>
  <si>
    <t>1. Computer literacy for all human resource for health will be ensured.
2. Exsiting training centres will be strengthen and upgarded
3. Training of doctors/paramedics in emergency and trauma care medicine will be ensured.
4.  Shortterm training in medical care as and when required.</t>
  </si>
  <si>
    <t>1. Creation of new training centers at 18 Divisional Level Head Quarters.
2. Establishment of tele-training centers at all districts.
3. Linking of all training Centers &amp; establishment of virtual class rooms.
4. Inter-state/international exchange programmes in clinical care &amp; public health.</t>
  </si>
  <si>
    <t>Sl.No</t>
  </si>
  <si>
    <t>Priority/Programm/ Sector</t>
  </si>
  <si>
    <t>Intervantion/Activities/Schemes</t>
  </si>
  <si>
    <t xml:space="preserve">Policy Intervantion </t>
  </si>
  <si>
    <t xml:space="preserve">Reporting </t>
  </si>
  <si>
    <t xml:space="preserve">Nodal Department </t>
  </si>
  <si>
    <t xml:space="preserve">Related Department </t>
  </si>
  <si>
    <t>Present Level</t>
  </si>
  <si>
    <t>Requared Budget (in Lakhs)</t>
  </si>
  <si>
    <t>Budget Source (CSS, SS,CAS Loan Other )</t>
  </si>
  <si>
    <t xml:space="preserve">Stengthening Implementations </t>
  </si>
  <si>
    <t xml:space="preserve">Amendment </t>
  </si>
  <si>
    <t xml:space="preserve">Type of Report </t>
  </si>
  <si>
    <t xml:space="preserve">Frequency </t>
  </si>
  <si>
    <t>Goal No: 4 (Quality Education)- Basic/SSA</t>
  </si>
  <si>
    <t>Access</t>
  </si>
  <si>
    <t>NER in primary (General/SC/ST Girl/Minority)</t>
  </si>
  <si>
    <t>As per PAB Approval</t>
  </si>
  <si>
    <t>UDISE</t>
  </si>
  <si>
    <t>Annually</t>
  </si>
  <si>
    <t>Basic Education</t>
  </si>
  <si>
    <t>NER in upper primary (General/SC/ST Girl/Minority)</t>
  </si>
  <si>
    <t>Density of primary schools per ten square km</t>
  </si>
  <si>
    <t>Density of uppere primary schools per ten square km</t>
  </si>
  <si>
    <t>Transistion rate of students from Primary to Upper Primary</t>
  </si>
  <si>
    <t>Yes</t>
  </si>
  <si>
    <t>Annual</t>
  </si>
  <si>
    <t>Drop out ratio at Upper Primary Level (Boys/girls/SCe/STs/Minorities)</t>
  </si>
  <si>
    <t>Drop out ratio at  Primary Level (Boys/girls/SCe/STs/Minorities)</t>
  </si>
  <si>
    <t>Drop out ratio at  elementary Level (Boys/girls/SCe/STs/Minorities)</t>
  </si>
  <si>
    <t>%age of schools which are disabled friendly</t>
  </si>
  <si>
    <t>No. of Kasturba Gandhi Balika Vidyalaya</t>
  </si>
  <si>
    <t>No</t>
  </si>
  <si>
    <t>Through Google sheet</t>
  </si>
  <si>
    <t>Basic education</t>
  </si>
  <si>
    <t xml:space="preserve">Quality </t>
  </si>
  <si>
    <t>Student Teacher Ratio</t>
  </si>
  <si>
    <t>Primary-29  /  Upper Primary-21</t>
  </si>
  <si>
    <t xml:space="preserve">Any other </t>
  </si>
  <si>
    <t>Goal No: 4 (Quality Education)- RMSA (Secondary Education)</t>
  </si>
  <si>
    <t>Increase in  Access</t>
  </si>
  <si>
    <t>Opening of 2000 new schools</t>
  </si>
  <si>
    <t>no</t>
  </si>
  <si>
    <t>CSS (RMSA)</t>
  </si>
  <si>
    <t>One English medium school in every district</t>
  </si>
  <si>
    <t>Transition</t>
  </si>
  <si>
    <t>Transition from UPS to Secondary</t>
  </si>
  <si>
    <t>Remedial Education for 45000 students</t>
  </si>
  <si>
    <t>css(rmsa)</t>
  </si>
  <si>
    <t>Teacher recruitment</t>
  </si>
  <si>
    <t>Life skill education for girls</t>
  </si>
  <si>
    <t>Career Counselling in schools</t>
  </si>
  <si>
    <t>Teachers Training</t>
  </si>
  <si>
    <t>Vocational Education at Secondary Level for 45000 students</t>
  </si>
  <si>
    <t>Goal No: 4 (Quality Education)( Skill upgration</t>
  </si>
  <si>
    <t xml:space="preserve">Skill Upgrading </t>
  </si>
  <si>
    <t>BADP,MSDP,SSDF,BOCW,SCA To SCSP,DDUGKY,PMKVY</t>
  </si>
  <si>
    <t xml:space="preserve">Lakhs </t>
  </si>
  <si>
    <t>7.78 lakhs</t>
  </si>
  <si>
    <t>2.11 lakhs</t>
  </si>
  <si>
    <t>CS-12237 ,SS-10585</t>
  </si>
  <si>
    <t>CS-33800,SS-38200</t>
  </si>
  <si>
    <t>CS-37800 SS-44400</t>
  </si>
  <si>
    <t>RPL</t>
  </si>
  <si>
    <t>MPR</t>
  </si>
  <si>
    <t>Skill Dev. Mission</t>
  </si>
  <si>
    <t>Goal No: 4 (Quality Education)- Backward  Class welfare</t>
  </si>
  <si>
    <t>%age of children OBC Student covered by scholarship pre and post matric</t>
  </si>
  <si>
    <t>pre metric scholarship</t>
  </si>
  <si>
    <t>Number</t>
  </si>
  <si>
    <t>50%CSS</t>
  </si>
  <si>
    <t>Online web Based</t>
  </si>
  <si>
    <t>Bakwar E welfare</t>
  </si>
  <si>
    <t>Post matric scholarship</t>
  </si>
  <si>
    <t>100%CS</t>
  </si>
  <si>
    <t>Post matric fee Rembersment</t>
  </si>
  <si>
    <t>Goal No: 4 (Quality Education)- Minority Class welfare</t>
  </si>
  <si>
    <t>Scheme for provide quality education in Madarsas. (SPQEM) (100%)</t>
  </si>
  <si>
    <t>Nos</t>
  </si>
  <si>
    <t xml:space="preserve">  CENTRALLY SPONSORED</t>
  </si>
  <si>
    <t>Performance Report related to scheme</t>
  </si>
  <si>
    <t>Minority Deptt</t>
  </si>
  <si>
    <t>Online application form and online DBT (PFMS )mode money transfer system started in 2014-15</t>
  </si>
  <si>
    <t xml:space="preserve">  STATE SPONSORED</t>
  </si>
  <si>
    <t>Pre Metric Scholarship Scheme</t>
  </si>
  <si>
    <t>Post Metric  Scholarship and Fee Reimbursment Scheme</t>
  </si>
  <si>
    <t>Good-Work Rewards for Madarsa Teachers</t>
  </si>
  <si>
    <t xml:space="preserve">  STATE SPONCERED</t>
  </si>
  <si>
    <t>pre- examination coaching scheme for medical/engineering students</t>
  </si>
  <si>
    <t>Madarsas Mini ITI</t>
  </si>
  <si>
    <t xml:space="preserve">Salary Payment made to madarsa's teacher / staffthrough NEFT </t>
  </si>
  <si>
    <t>Goal No:4 (Quality Education) ICDS</t>
  </si>
  <si>
    <t>ECCE</t>
  </si>
  <si>
    <t>Coverage</t>
  </si>
  <si>
    <t>% of Functional ECCE Centers</t>
  </si>
  <si>
    <t>Training, PSK, monthly review</t>
  </si>
  <si>
    <t>MRP</t>
  </si>
  <si>
    <t>Goal No:4  (Quality Education) Higher Education</t>
  </si>
  <si>
    <t>Universal coverage</t>
  </si>
  <si>
    <t xml:space="preserve">Higher </t>
  </si>
  <si>
    <t>GER</t>
  </si>
  <si>
    <t>MHRD</t>
  </si>
  <si>
    <t>Higher</t>
  </si>
  <si>
    <t>State University in Divisisonal HQ</t>
  </si>
  <si>
    <t>6 Modal Degree College in Low GER Districts</t>
  </si>
  <si>
    <t>CSS/CS</t>
  </si>
  <si>
    <t>New Govt Degree Colleges</t>
  </si>
  <si>
    <t>Upgradation of Govt Colleges to PG Level</t>
  </si>
  <si>
    <t>No of NACC Aerrdiated Institutions</t>
  </si>
  <si>
    <t>NACC</t>
  </si>
  <si>
    <t>I Specialized Research University with Global Standards</t>
  </si>
  <si>
    <t>CSS/Other</t>
  </si>
  <si>
    <t>Supplementary Training Cell and English Language Lab</t>
  </si>
  <si>
    <t>Infrastructure Grants to Colleges</t>
  </si>
  <si>
    <t>Research and Innovation Hub</t>
  </si>
  <si>
    <t>CSS/CS/SS</t>
  </si>
  <si>
    <t>Technical Education (Target 4.3)</t>
  </si>
  <si>
    <t>Degree</t>
  </si>
  <si>
    <t>Diploma</t>
  </si>
  <si>
    <t>Estb. Of Polytechnic</t>
  </si>
  <si>
    <t>Polytechnics</t>
  </si>
  <si>
    <t>15 Polytechnics</t>
  </si>
  <si>
    <t>15Polytechnics</t>
  </si>
  <si>
    <t xml:space="preserve">No budget Provision is made sofar under all polytecnic are covered under hon'abe CM ghoshna </t>
  </si>
  <si>
    <t>15 Crore</t>
  </si>
  <si>
    <t xml:space="preserve">1-Technical Education2-Deptt. Of Minorities Walfare UP  </t>
  </si>
  <si>
    <t>Goal No: 4 (Quality Education)- Tribal Development ( Development Department)</t>
  </si>
  <si>
    <t>% age of Children ST covered by scholarships pre matric</t>
  </si>
  <si>
    <t>Online Processing PFMS Payment System</t>
  </si>
  <si>
    <t>Student</t>
  </si>
  <si>
    <t>State Government</t>
  </si>
  <si>
    <t>Tribal Development Department</t>
  </si>
  <si>
    <t>%ST students covered by scholarships post matric</t>
  </si>
  <si>
    <t>No. of Residential and ashram school for ST</t>
  </si>
  <si>
    <t>S</t>
  </si>
  <si>
    <t>disibilty Divyangjan Shashaktiaran Vibhag</t>
  </si>
  <si>
    <t xml:space="preserve">Ensure Equilable and Quality Education </t>
  </si>
  <si>
    <t>Primary Bacpan day care centres</t>
  </si>
  <si>
    <t>Centre</t>
  </si>
  <si>
    <t>Bacpan Day care centers are being run by State Govt. for disable children or the age group of 03 to 07 years to provide them free pre-school readiness training, improving daily living activities and to enable them to join normal schools. These Centers are established in 08 Districts &amp; 10 New such centers are being established ron cover all the 18 divisional headquarters of U.P. In these Centers free training/education, transportation is givin along with specialized counseling.</t>
  </si>
  <si>
    <t>Secondary Intergrated Inter College</t>
  </si>
  <si>
    <t xml:space="preserve">Centre </t>
  </si>
  <si>
    <t>To promote inclusive and equitable quality education a new schemw of intergrated Intermediate Collages has been launched by the state Govt. in which buildings of 06 collage are under construction. In these collages free residenttial &amp; fooding facilities a long with free education in barrier free atmosphere shall be provided to disabled students with normal students. By the years 2020 at least one such college must be established in every Division Headquarter</t>
  </si>
  <si>
    <t>(Quality Education) SCERT UP</t>
  </si>
  <si>
    <t>Goal 4.c</t>
  </si>
  <si>
    <t xml:space="preserve">Establishment of 5 DIETs </t>
  </si>
  <si>
    <t>Infrastructural Development</t>
  </si>
  <si>
    <t xml:space="preserve">5 DIETs </t>
  </si>
  <si>
    <t>1- 70 DIETs are established 2- Need to established DIETs at 5 More districts</t>
  </si>
  <si>
    <t>Establishment of 5 DIETs  in Ghaziabad, Amethi, Shamli, Kasganj and Sambhal</t>
  </si>
  <si>
    <t>Land identified for 3 DIETs in Ghaziabad, Amethi, &amp; Kasganj  Approved in PAB (teacher Education)</t>
  </si>
  <si>
    <t>CSS (TE) No fund release</t>
  </si>
  <si>
    <t>1- Establishment of 4 DIETs  at Ghaziabad, Amethi, Shamli,  Sambhal 2- Again Approved in years 2018-19 under SSA</t>
  </si>
  <si>
    <t>CSS/SSA</t>
  </si>
  <si>
    <t>One DIET at Kasganj</t>
  </si>
  <si>
    <t>750.00 lakh</t>
  </si>
  <si>
    <t>SCERT</t>
  </si>
  <si>
    <t>G 4.2</t>
  </si>
  <si>
    <t xml:space="preserve">Early Childhood Education </t>
  </si>
  <si>
    <t>1- Devloped age specific learning outcomes for pre Primary Education 2. Development of assesment Process 3. Orientation of Concerned facilitation</t>
  </si>
  <si>
    <t xml:space="preserve">Facilitator </t>
  </si>
  <si>
    <t>Implementation of identified learning outcomes 2. Intitation of Assesment Process for meassuring the Achievement of learning outcomes 3. inititation  of plan for facilitator learning process</t>
  </si>
  <si>
    <t>NIL</t>
  </si>
  <si>
    <t>NIL Not Santioned in PAB (SSA)</t>
  </si>
  <si>
    <t xml:space="preserve">1- Development of LO for ECE 2- Development of Assesment Tools. 3- Prepare a plan for daily facilitator Learning process  4- orientation of DPOs 2 days workshop </t>
  </si>
  <si>
    <t>15 Lakhs for Module development and Assessment Too Development and 6 lakhs for DPOs orientation</t>
  </si>
  <si>
    <t>Govt. order for better coordination between bal vikas evam pushtahar and department of basic education</t>
  </si>
  <si>
    <t xml:space="preserve">Annual Report </t>
  </si>
  <si>
    <t>One P.A</t>
  </si>
  <si>
    <t>Bal Vikas Evam Pushtahar</t>
  </si>
  <si>
    <t>Goal 4.1 &amp;4.7</t>
  </si>
  <si>
    <t>Incresase achievent on learning outcome</t>
  </si>
  <si>
    <t>Identifacation on of learning outcomes</t>
  </si>
  <si>
    <t>Teacher</t>
  </si>
  <si>
    <t>Devlopment poster leaflets and learning outcome doucuments for class 1-8 in each subject</t>
  </si>
  <si>
    <t>Orientition of 353365 teachersin respectof leaning outcomes</t>
  </si>
  <si>
    <t>Devloped learning outcomes documents all teachers (PS+UPS) leaflets for all parents and poster for all school (PS+UPS)</t>
  </si>
  <si>
    <t>Training of Teachers on learning outcomes Total 200000 Teachers to be trained</t>
  </si>
  <si>
    <t>5300.475 (Sanctioned)</t>
  </si>
  <si>
    <t>Teachers on learning outcomes Total 200000 Teachers to be trained</t>
  </si>
  <si>
    <t xml:space="preserve">3000 lakhs </t>
  </si>
  <si>
    <t>One p.a.</t>
  </si>
  <si>
    <t>Department of Basic Education</t>
  </si>
  <si>
    <t xml:space="preserve"> (Quality Education) Social Welfare</t>
  </si>
  <si>
    <t>Pre-Matric Scholarship SC</t>
  </si>
  <si>
    <t>NOS</t>
  </si>
  <si>
    <t>State &amp;Centrally Sponsered</t>
  </si>
  <si>
    <t>Centrally Sponsered</t>
  </si>
  <si>
    <t>Online Application from and online DBT(PFMS) mode money transfer system is started in this scheme from 2014-15</t>
  </si>
  <si>
    <t xml:space="preserve">Performance report related to scheme </t>
  </si>
  <si>
    <t>Monthl</t>
  </si>
  <si>
    <t>Post-Matric Scholarship SC</t>
  </si>
  <si>
    <t>Online Application from and online DBT(PFMS) mode money transfer system is started in this scheme from 2014-16</t>
  </si>
  <si>
    <t xml:space="preserve">Promote Education </t>
  </si>
  <si>
    <t>Babu Jagjivanram Chhatrawas Yojna (HOSTEL)</t>
  </si>
  <si>
    <t>Two new Hostel Praposed in Gorakhpur</t>
  </si>
  <si>
    <t>As Information action provide by UPSIDCO</t>
  </si>
  <si>
    <t>Number of Residential &amp;Asharm School (ATS) for SC</t>
  </si>
  <si>
    <t>CBSE Pattern has  been adopted from academic year 2016-17</t>
  </si>
  <si>
    <t>GOAL 5: GENDER EQUALITY</t>
  </si>
  <si>
    <t>Present  Level</t>
  </si>
  <si>
    <t>Required Budget
(InCrore)(budget utilizaed)</t>
  </si>
  <si>
    <t>women and children</t>
  </si>
  <si>
    <t>One Stop Centre Apki Sakhi Jyoti Kendra</t>
  </si>
  <si>
    <t xml:space="preserve">Centres operation </t>
  </si>
  <si>
    <t>Not only rescue of women but also legal,medical support and rehabilitation with skill development</t>
  </si>
  <si>
    <t>181 Helpline</t>
  </si>
  <si>
    <t>rescue vans in districts</t>
  </si>
  <si>
    <t>rescue vans in 17 districts</t>
  </si>
  <si>
    <t>0.84cr</t>
  </si>
  <si>
    <t xml:space="preserve">30 seater call centre, tele-counselling, follow-up of cases </t>
  </si>
  <si>
    <t>Rani Laxmi Bai Mahila Evam Bal Samman Kosh</t>
  </si>
  <si>
    <t>3069 from 2015</t>
  </si>
  <si>
    <t>beneficiaries till now from 2016</t>
  </si>
  <si>
    <t>100%utilizatio</t>
  </si>
  <si>
    <t>100%utilizationonactualeeficiaries</t>
  </si>
  <si>
    <t>The Fund has been notified as Juvenile Justice Fund  wher girl child also fund for medical, financial help, etc. 2. The fund covers 9  sections</t>
  </si>
  <si>
    <t>women</t>
  </si>
  <si>
    <t>1090 Help Line</t>
  </si>
  <si>
    <t>WOMEN POWER LINE 1090  U.P.  Lucknow</t>
  </si>
  <si>
    <t xml:space="preserve">sub center at Noida was added in the year 2016.Presently 110 computer systems are working for call taking, counselling, feedback, cyber crime and surveillance cell round the clock. With a view to connect hesitant girls of urban and rural areas through women power line 1090. Scheme of Power Angels (Special police officer) has been initiated and around 20000 girls above 11th standard have been appointed so far, who are enhancing  connectivity of urban and rural girls /  women with Women power line 1090 </t>
  </si>
  <si>
    <t>We have set a target of appointing  2.10 lakh school and college going girls as power angel by 2020. This is in addition to the 20000 Power angels already appointed. Detailed proposed budget year wise is attached herewith.</t>
  </si>
  <si>
    <t>Budget year wise is attached herewith.</t>
  </si>
  <si>
    <t xml:space="preserve">Institutionalization of System to end violence against Children in Police Department </t>
  </si>
  <si>
    <t>System to end voilence against Children</t>
  </si>
  <si>
    <t>Setting up and strenthening of  Special Juvenile Police Unit under JJ Act 2015</t>
  </si>
  <si>
    <t xml:space="preserve">Nil </t>
  </si>
  <si>
    <t xml:space="preserve">Qualitative and Quantitative </t>
  </si>
  <si>
    <t xml:space="preserve">6 Monthly </t>
  </si>
  <si>
    <t xml:space="preserve">IG- MSP </t>
  </si>
  <si>
    <t xml:space="preserve">Strengthening MSP institutional Capacity for effective Women and Child Protections System and Justice Delivery to Children </t>
  </si>
  <si>
    <t xml:space="preserve">IG-MSP </t>
  </si>
  <si>
    <t>self Defence Training program in school. (Secondary education)</t>
  </si>
  <si>
    <t>judo Training</t>
  </si>
  <si>
    <t>School</t>
  </si>
  <si>
    <t>__</t>
  </si>
  <si>
    <t>new</t>
  </si>
  <si>
    <t>Excellent</t>
  </si>
  <si>
    <t>once in a year</t>
  </si>
  <si>
    <t>secondary Education</t>
  </si>
  <si>
    <t xml:space="preserve">girl child </t>
  </si>
  <si>
    <t>Beti Bachao Beti Padhao awareness through all women's biker rally</t>
  </si>
  <si>
    <t>Prevention of gender biased sex selective elimination
Ensuring survival &amp; protection of the girl child
Ensuring education and participation of the girl child</t>
  </si>
  <si>
    <t xml:space="preserve">100% utilization against funds received on district </t>
  </si>
  <si>
    <t>Mahila Samakahya (includig Mahila Evam Bal Adhikar Manch)</t>
  </si>
  <si>
    <t>district, activitis</t>
  </si>
  <si>
    <t>55417 activities proposed</t>
  </si>
  <si>
    <t xml:space="preserve">19 districts- 2304 activities </t>
  </si>
  <si>
    <t>22 districts- 1049</t>
  </si>
  <si>
    <t>50 distrcits- 49137</t>
  </si>
  <si>
    <t>20% reduction in child marriage, 5% increase in birth registration, min 2% increase in child sex ratio, 20% min increase in formal reporting (nari adalat)• Through Mahila Samakhya Sangha the department is harbouring the Mahila Sangha for opening a State Mahila Bank which will provide credit to prospective women entrepreneurs</t>
  </si>
  <si>
    <t>children</t>
  </si>
  <si>
    <t xml:space="preserve">a. operations of Homes for protection of children </t>
  </si>
  <si>
    <t>Homes</t>
  </si>
  <si>
    <t xml:space="preserve">a. 9.05 </t>
  </si>
  <si>
    <t>child protection insitutions provide rehabilitation and re-integration to children in need and children in conflict with the law</t>
  </si>
  <si>
    <t>NGO run Homes under JJ for protection of children</t>
  </si>
  <si>
    <t>11cr</t>
  </si>
  <si>
    <t>destitute women</t>
  </si>
  <si>
    <t>a. Ngo run Swadhar Shelter Homes b.Govt Run shelters c. Shelter Home for women in destitution (Vrindavan)      d. operations  of shelter  women in destitutionshomes govt run e. Working Women's hostel, open shelther</t>
  </si>
  <si>
    <t>shelter homs-5, working women hostel-6</t>
  </si>
  <si>
    <t>a.28.B.10c.</t>
  </si>
  <si>
    <t>a.24</t>
  </si>
  <si>
    <t xml:space="preserve">Indira gandhi widow pension scheme(IGNWPS) and Pensions for destitute women after death of their  husbands </t>
  </si>
  <si>
    <t>beneficiaris</t>
  </si>
  <si>
    <t>on availability of actual beneficiaries</t>
  </si>
  <si>
    <t>assitance for daughters marriage of pensioners whose husbands have died</t>
  </si>
  <si>
    <t xml:space="preserve">Social Protection </t>
  </si>
  <si>
    <t>National Family Benefit Schem  (No. of Families)</t>
  </si>
  <si>
    <t>61464
Beneficiaries</t>
  </si>
  <si>
    <t>CAS
Rs. 20,000/- Central Share And Rs. 10,000/- State Share</t>
  </si>
  <si>
    <t>DBT Payment System has been adopted by the Department with the help of P.F.M.S. from Fianancial year 2014-15.</t>
  </si>
  <si>
    <t xml:space="preserve">Monthly </t>
  </si>
  <si>
    <t xml:space="preserve">Social Welfare </t>
  </si>
  <si>
    <t xml:space="preserve">Indira Gandhi OldAge Pension Schemes </t>
  </si>
  <si>
    <t>3618384
Pensioners</t>
  </si>
  <si>
    <t>CAS
1. Age between 60-79 Rs. 200/- Central &amp; Rs. 200/- State Share
2. Age above than 80 Rs.  500/- Central share</t>
  </si>
  <si>
    <t>Asssistance for marriage of daughters</t>
  </si>
  <si>
    <t>Marriage of daughters for OBC</t>
  </si>
  <si>
    <t>100% SS</t>
  </si>
  <si>
    <t>online</t>
  </si>
  <si>
    <t>day by day</t>
  </si>
  <si>
    <t>backward welfare</t>
  </si>
  <si>
    <t>Financial Assistance</t>
  </si>
  <si>
    <t>Group Daughter's Marriage</t>
  </si>
  <si>
    <t xml:space="preserve">14580
</t>
  </si>
  <si>
    <t xml:space="preserve"> SC Individual Marriage</t>
  </si>
  <si>
    <t xml:space="preserve"> General Individual Marriage</t>
  </si>
  <si>
    <t>Strengthening implementation of schemes for SCs</t>
  </si>
  <si>
    <t>i. Atrocities</t>
  </si>
  <si>
    <t>State &amp; Centrally Sponsered
(50% Central Share &amp; 50% State Share)</t>
  </si>
  <si>
    <t>financial and legal  Assitance to victims of dowry- scheme</t>
  </si>
  <si>
    <t>in process</t>
  </si>
  <si>
    <t xml:space="preserve">promote re-marriage of women whose husbands have died </t>
  </si>
  <si>
    <t>Dampatti Purakskar scheme</t>
  </si>
  <si>
    <t>100%utilizationoneneficiaries</t>
  </si>
  <si>
    <t xml:space="preserve"> old age homes</t>
  </si>
  <si>
    <t>Laadli Diwas</t>
  </si>
  <si>
    <t>Prevention of Malnutrition 2. Prevention of Anemia</t>
  </si>
  <si>
    <t>Annprashan/Godbharai</t>
  </si>
  <si>
    <t>CSS-80% SS20%</t>
  </si>
  <si>
    <t>WOMEN WELFARE</t>
  </si>
  <si>
    <t>ICDS CAS (ICTRTM)</t>
  </si>
  <si>
    <t>Poshahar/ Hot cooked food scheme</t>
  </si>
  <si>
    <t xml:space="preserve">15575843 beneficiaries to be given every month </t>
  </si>
  <si>
    <t>CSS-50% SS-50%</t>
  </si>
  <si>
    <t>SAG</t>
  </si>
  <si>
    <t>DIPLOMA</t>
  </si>
  <si>
    <t>Creation of Seats for Girls</t>
  </si>
  <si>
    <t>15 Polytechnic</t>
  </si>
  <si>
    <t>11006 Seats</t>
  </si>
  <si>
    <t>1260 Seats</t>
  </si>
  <si>
    <t>468 Seats</t>
  </si>
  <si>
    <t>SS MSDP</t>
  </si>
  <si>
    <t>324 Seats</t>
  </si>
  <si>
    <t>SS, CSS, MSDP</t>
  </si>
  <si>
    <t>As per need</t>
  </si>
  <si>
    <t>06 Monthly</t>
  </si>
  <si>
    <t>1- Technical Education
2- Minority Welfare</t>
  </si>
  <si>
    <t>Technical education</t>
  </si>
  <si>
    <t>141 Government Polytechnics &amp; 19 Government Aided Polytechnics are running</t>
  </si>
  <si>
    <t xml:space="preserve">6 model degree college in low GER Districts </t>
  </si>
  <si>
    <t>css/cs</t>
  </si>
  <si>
    <t>new govt degree colleges</t>
  </si>
  <si>
    <t>upgradation of govt colleges to PG Level</t>
  </si>
  <si>
    <t>1 specialized research university with global standards</t>
  </si>
  <si>
    <t>supplementary training cell and english language lab</t>
  </si>
  <si>
    <t>Access and equity</t>
  </si>
  <si>
    <t>Higher Education</t>
  </si>
  <si>
    <t>State University in Divisional HQ</t>
  </si>
  <si>
    <t>girls hostel for secondary school girls</t>
  </si>
  <si>
    <t>Girls Hostel</t>
  </si>
  <si>
    <t>VERY GOOD</t>
  </si>
  <si>
    <t>Whole year (11 months)</t>
  </si>
  <si>
    <t>secondary education</t>
  </si>
  <si>
    <t>Promote Education</t>
  </si>
  <si>
    <t>ii. IAS PCS Coaching Centre</t>
  </si>
  <si>
    <t>For Girls-1
For Boys-6 
Total No of Coaching-7</t>
  </si>
  <si>
    <t>1300
(No. of Student)</t>
  </si>
  <si>
    <t>One new coaching praposed in Gorakhpur</t>
  </si>
  <si>
    <t>As inforamation provided by UPSIDCO</t>
  </si>
  <si>
    <t>iii. Hostels</t>
  </si>
  <si>
    <t>For Girls-61
For Boys- 191
Total No. Hostel-252</t>
  </si>
  <si>
    <t xml:space="preserve">15066
(Resident Students) </t>
  </si>
  <si>
    <t>Two new hostels praposed in Gorakhpur</t>
  </si>
  <si>
    <t>iv. ATS</t>
  </si>
  <si>
    <t>For Girls-27
For Boys-66
Total No. of ATS-93</t>
  </si>
  <si>
    <t>49980
(Students)</t>
  </si>
  <si>
    <t>CBSE pattern has been adopted from academic year 2016-17.</t>
  </si>
  <si>
    <t>Education</t>
  </si>
  <si>
    <t xml:space="preserve">Pre-metric scholarships SC </t>
  </si>
  <si>
    <t>Online application Form and Online DBT (PFMS) mode money Transfer System is started in this Scheme from 2014-15</t>
  </si>
  <si>
    <t xml:space="preserve">Pre-metric scholarships General </t>
  </si>
  <si>
    <t>79978
Students</t>
  </si>
  <si>
    <t>State Sponsered</t>
  </si>
  <si>
    <t>Post-metric sholarships SC</t>
  </si>
  <si>
    <t>1095000
Students</t>
  </si>
  <si>
    <t>State &amp; Centrally Sponsered</t>
  </si>
  <si>
    <t>Post-metric sholarships General</t>
  </si>
  <si>
    <t>582000
Students</t>
  </si>
  <si>
    <t>effective monitoring and transparency</t>
  </si>
  <si>
    <t>Management Information System</t>
  </si>
  <si>
    <t>formation proposed</t>
  </si>
  <si>
    <t xml:space="preserve">all govt homes covered </t>
  </si>
  <si>
    <t>all govt child care institutions covered under CCTV</t>
  </si>
  <si>
    <t>NGOs to be covered</t>
  </si>
  <si>
    <t>An open, transparent system for close scrutiny of progress of WCD schemes</t>
  </si>
  <si>
    <t>EMPLOYEMTTOWOME</t>
  </si>
  <si>
    <t>women trained in collaboration with Fragrance and Flavor Development Centre, Kannauj</t>
  </si>
  <si>
    <t>work towards consolidating the brand and introducing online sales and distribution to increase our footprint</t>
  </si>
  <si>
    <t>wcd</t>
  </si>
  <si>
    <t xml:space="preserve">Employment Generation (Women) </t>
  </si>
  <si>
    <t>1. Model Chawki Keetpalan Shahtoot Udyan establishment</t>
  </si>
  <si>
    <t>Tasar Resham Vikas Scehme</t>
  </si>
  <si>
    <t>Teri Resham Vikas Scheme</t>
  </si>
  <si>
    <t>CSS and SS</t>
  </si>
  <si>
    <t>CSS : SS
(90:10)</t>
  </si>
  <si>
    <t>More women Off Season Wage employment</t>
  </si>
  <si>
    <t>33% of  above target</t>
  </si>
  <si>
    <t xml:space="preserve">Lakh SHGs and Revolving Fund </t>
  </si>
  <si>
    <t>CSS : SS
(60:40)</t>
  </si>
  <si>
    <t>Rural SHGs Credit Disbursement</t>
  </si>
  <si>
    <t>Drinking Water
(Rural)
Infrastruct-ure</t>
  </si>
  <si>
    <t>Implementation of PWS In 80,000 Villages</t>
  </si>
  <si>
    <t>Nos. Villages</t>
  </si>
  <si>
    <t>CSS : SS
(50:50)</t>
  </si>
  <si>
    <t>Installation of Water traement plants in about 5000 Quality affected Villages</t>
  </si>
  <si>
    <t>Mission Antyoday</t>
  </si>
  <si>
    <t>Saturation of selected GPs through convergence</t>
  </si>
  <si>
    <t>GP Nos.</t>
  </si>
  <si>
    <t xml:space="preserve">Goat, meat &amp; milk production </t>
  </si>
  <si>
    <t>Women self help group through goat husbandry &amp; its development in Bundelkhand region.</t>
  </si>
  <si>
    <t>no. of Bef.</t>
  </si>
  <si>
    <t>&amp;</t>
  </si>
  <si>
    <t>ACA</t>
  </si>
  <si>
    <t>The project send in Bundelkhand Package for approval</t>
  </si>
  <si>
    <t>Physical and Financial progress with beneficiaries coverage</t>
  </si>
  <si>
    <t>Animal Hsubandry</t>
  </si>
  <si>
    <t>Nutrition</t>
  </si>
  <si>
    <t>Backyard Poultry scheme</t>
  </si>
  <si>
    <t>The scheme is for SC &amp; ST. Department ensure 30% role of the women.</t>
  </si>
  <si>
    <t>S.D.G.-5</t>
  </si>
  <si>
    <t>Online Portal</t>
  </si>
  <si>
    <t>Physical &amp;  Financial</t>
  </si>
  <si>
    <t>KVIC</t>
  </si>
  <si>
    <t>UPKVIB</t>
  </si>
  <si>
    <t>PM Village Employment generation program</t>
  </si>
  <si>
    <t>Loan      Others</t>
  </si>
  <si>
    <t>Manual</t>
  </si>
  <si>
    <t>Deen dayal Upadhyay Khadi Marketing scheme</t>
  </si>
  <si>
    <t>No. in  lakh</t>
  </si>
  <si>
    <t>Online</t>
  </si>
  <si>
    <t>Quartely</t>
  </si>
  <si>
    <t>KVIB</t>
  </si>
  <si>
    <t>behavioural training</t>
  </si>
  <si>
    <t>UP Gov.</t>
  </si>
  <si>
    <t>Paper Baesd</t>
  </si>
  <si>
    <t>on going</t>
  </si>
  <si>
    <t>Paper
Baesd</t>
  </si>
  <si>
    <t>Khadi research design advocacy and standardisation</t>
  </si>
  <si>
    <t>NIFT</t>
  </si>
  <si>
    <t>village entrepreneurs reward scheme</t>
  </si>
  <si>
    <t>village entrepreneurs reward scheme (percentage and number)</t>
  </si>
  <si>
    <t>20%   12</t>
  </si>
  <si>
    <t>25%  33</t>
  </si>
  <si>
    <t>30%  40</t>
  </si>
  <si>
    <t>aam admi beema yojna</t>
  </si>
  <si>
    <t>solar charkha training and distribution scheme</t>
  </si>
  <si>
    <t>Self</t>
  </si>
  <si>
    <t xml:space="preserve">UP Small and Medium Enterprises Interest Subsidy </t>
  </si>
  <si>
    <t>YES</t>
  </si>
  <si>
    <t xml:space="preserve">MONTHLY  </t>
  </si>
  <si>
    <t>MONTHLY</t>
  </si>
  <si>
    <t>PMEGP</t>
  </si>
  <si>
    <t>CMYSYEP</t>
  </si>
  <si>
    <t>stand up India</t>
  </si>
  <si>
    <t>Skill Upgrdation</t>
  </si>
  <si>
    <t>BADP, MSDP, SSDF, BOCW, SCA TO SCSP, DDU-GKY, PMKVY</t>
  </si>
  <si>
    <t>Lakhs</t>
  </si>
  <si>
    <t>8.27
(Lakhs)</t>
  </si>
  <si>
    <t>2.5 Lakhs
(Number)</t>
  </si>
  <si>
    <t>CS-35615
SS-19385</t>
  </si>
  <si>
    <t>CS-43100
SS-23500</t>
  </si>
  <si>
    <t>cs- 43100     ss- 23500</t>
  </si>
  <si>
    <t>Mahila avam Bal Vikas</t>
  </si>
  <si>
    <t>Achieve gender equality and empower all women and girls.</t>
  </si>
  <si>
    <t>Ministry of labour and Employment</t>
  </si>
  <si>
    <t>No scheme as of now</t>
  </si>
  <si>
    <t>Equal remuneration  act 1976</t>
  </si>
  <si>
    <t>Labour Department</t>
  </si>
  <si>
    <t>1.      Labour</t>
  </si>
  <si>
    <t>1-      Enforcement of the Equal remuneration  act 1976</t>
  </si>
  <si>
    <t>Equal remuneration and Minimum wages to men and women workers in all type of employments and safe working environment at all workplaces without any discrimination on the ground of sex, age or any kind of disability</t>
  </si>
  <si>
    <t xml:space="preserve">1. women, men and person with disability gets the equal and Minimum wages </t>
  </si>
  <si>
    <t xml:space="preserve"> All the Men and Women are getting the Minimum and Equal remuneration</t>
  </si>
  <si>
    <t xml:space="preserve">1-women, men and person with disability gets the equal and Minimum wages </t>
  </si>
  <si>
    <t>No scheme and proposed</t>
  </si>
  <si>
    <t>(Central act)</t>
  </si>
  <si>
    <t>Department</t>
  </si>
  <si>
    <t>2-      Regular Inspections followed by Special drives</t>
  </si>
  <si>
    <t xml:space="preserve">2- women, men and person with disability gets the equal and Minimum wages </t>
  </si>
  <si>
    <t>1-       </t>
  </si>
  <si>
    <t>3-      Awareness generation activities</t>
  </si>
  <si>
    <t xml:space="preserve">3-women, men and person with disability gets the equal and Minimum wages </t>
  </si>
  <si>
    <t xml:space="preserve">2. Department of   </t>
  </si>
  <si>
    <t xml:space="preserve">    Social Welfare</t>
  </si>
  <si>
    <t>4-      Coordination and Convergence with all concerning departments</t>
  </si>
  <si>
    <t>4- All the Men and Women are getting the Minimum and Equal remuneration</t>
  </si>
  <si>
    <t>3. Department of   Women and Child development.</t>
  </si>
  <si>
    <t>State Resource Cetre for Woman and child</t>
  </si>
  <si>
    <t>The State Resource Centre for Woman and Child has been succeffully estblished with provision of 8 cr and a vision to  Promote framework for empowerment of and justice for women and children,  Facilitate design and conduct capacity building,  Review of current policies and programmes, reserach, documentation among other objectives to cover women issues in the state</t>
  </si>
  <si>
    <t>Capacity building of Women Gram Pradhan</t>
  </si>
  <si>
    <t xml:space="preserve">One day orientation of Women Pradhans on their roles and responsibilities </t>
  </si>
  <si>
    <t>PRIT(Panchayati Raj Institute of Training)</t>
  </si>
  <si>
    <t>Three days foundation training of Women Pradhans on Panchayati Raj System</t>
  </si>
  <si>
    <t>Completed</t>
  </si>
  <si>
    <t>Three days division level training of Women Pradhans on Gender and law provision for women's @ Rs. 1900 per participant</t>
  </si>
  <si>
    <t>RGSA</t>
  </si>
  <si>
    <t>Online reporting through MPR</t>
  </si>
  <si>
    <t>Panchayati Raj</t>
  </si>
  <si>
    <t>Incentivization of Women Gram Pradhan</t>
  </si>
  <si>
    <t>Rani Laxmibai Veerta Puraskar</t>
  </si>
  <si>
    <t>IEC level intervention for information dissemination and increase participation</t>
  </si>
  <si>
    <t>Online reporting</t>
  </si>
  <si>
    <t>Goal-6</t>
  </si>
  <si>
    <t>Rural Drinking  Water Supply and Urban Drinking Water Supply</t>
  </si>
  <si>
    <t>Rs. in Lacs</t>
  </si>
  <si>
    <t xml:space="preserve">SI </t>
  </si>
  <si>
    <t>Priority/Program/Sector</t>
  </si>
  <si>
    <t>Interventions/Activities/Scheme</t>
  </si>
  <si>
    <t>related department</t>
  </si>
  <si>
    <t>Required Budget (in Lakhs)</t>
  </si>
  <si>
    <t>Budget, Source (CSS, SS, CAS, Loan, others)</t>
  </si>
  <si>
    <t>Strengthen/ Implementation</t>
  </si>
  <si>
    <t>Type of report</t>
  </si>
  <si>
    <t>Rural Drinking  Water</t>
  </si>
  <si>
    <t xml:space="preserve">Implementation of PWS </t>
  </si>
  <si>
    <t>Rural Deve.</t>
  </si>
  <si>
    <t>Rural Department</t>
  </si>
  <si>
    <t>Habitations</t>
  </si>
  <si>
    <t>Reorganisation/ Strengthening PWS</t>
  </si>
  <si>
    <t>Local Bodies</t>
  </si>
  <si>
    <t>Urban Deve.</t>
  </si>
  <si>
    <t>Urban Department</t>
  </si>
  <si>
    <t>Strengthening PWS</t>
  </si>
  <si>
    <t>140*</t>
  </si>
  <si>
    <t>Septage Management</t>
  </si>
  <si>
    <t xml:space="preserve">Note: </t>
  </si>
  <si>
    <t>* Towns having Water Supply @ 135 lpcd</t>
  </si>
  <si>
    <t>Final</t>
  </si>
  <si>
    <t>Goal no. 7</t>
  </si>
  <si>
    <t>S.N.</t>
  </si>
  <si>
    <t>Activities</t>
  </si>
  <si>
    <t>Report</t>
  </si>
  <si>
    <t>Target</t>
  </si>
  <si>
    <t>Budget</t>
  </si>
  <si>
    <t>Source</t>
  </si>
  <si>
    <t>MW</t>
  </si>
  <si>
    <t>Demand Side Management</t>
  </si>
  <si>
    <t>Solar Installation</t>
  </si>
  <si>
    <t>Budget is estimated on the basis of Benchmark cost of Rs 60/ per watt released by MNRE Order No 30/11/2012-13/NSM dated 17 March’ 2017 (Attached)</t>
  </si>
  <si>
    <t xml:space="preserve">Reduction in Energy Consumption Rate by 10% of total electricity consumption per year
by use of energy efficient technologies
</t>
  </si>
  <si>
    <t>18000  MW   of  Peak Demand</t>
  </si>
  <si>
    <t xml:space="preserve">1800
  MW
</t>
  </si>
  <si>
    <t xml:space="preserve">No Standard Costs
Estimation is possible
</t>
  </si>
  <si>
    <t xml:space="preserve">1800
MW
</t>
  </si>
  <si>
    <t xml:space="preserve">UPPCL
UP-DISCOMs
</t>
  </si>
  <si>
    <t>UPNEDA</t>
  </si>
  <si>
    <t xml:space="preserve">Energy Consum-ption shall be reduced by 10% of the present level of consum-ption </t>
  </si>
  <si>
    <t>Use of LED, BEE Star Rated ACs, an use of APFC</t>
  </si>
  <si>
    <t>Department of Power</t>
  </si>
  <si>
    <t xml:space="preserve">Department of UPPWD </t>
  </si>
  <si>
    <t xml:space="preserve">Department of Tourism </t>
  </si>
  <si>
    <t xml:space="preserve">Department of Housing &amp; Urban Planning </t>
  </si>
  <si>
    <t xml:space="preserve">Department of Agriculture </t>
  </si>
  <si>
    <t xml:space="preserve">Department of Samagra Gram Vikas </t>
  </si>
  <si>
    <t xml:space="preserve">Department of Irrigation </t>
  </si>
  <si>
    <t xml:space="preserve">Department of Basic Education </t>
  </si>
  <si>
    <t>Department of Madhyamik Shiksha</t>
  </si>
  <si>
    <t xml:space="preserve">Department of Higher Education </t>
  </si>
  <si>
    <t xml:space="preserve">Department of Rural Development </t>
  </si>
  <si>
    <t xml:space="preserve">Department of Command Area </t>
  </si>
  <si>
    <t xml:space="preserve">Department of Infrastructure &amp; industrial Development </t>
  </si>
  <si>
    <t xml:space="preserve">Department of Medical Education </t>
  </si>
  <si>
    <t xml:space="preserve">Department of Medical Health </t>
  </si>
  <si>
    <t xml:space="preserve">Department of Small Industries &amp; Export Promotion </t>
  </si>
  <si>
    <t xml:space="preserve">Department of Urban Development </t>
  </si>
  <si>
    <t xml:space="preserve">Department of Home </t>
  </si>
  <si>
    <t xml:space="preserve">MW </t>
  </si>
  <si>
    <t>Target No.</t>
  </si>
  <si>
    <t>Priority /Program /Sector</t>
  </si>
  <si>
    <t>Interventions /Activities /Scheme</t>
  </si>
  <si>
    <t>Required Budget in Lakhs</t>
  </si>
  <si>
    <t>Budget Source</t>
  </si>
  <si>
    <t>Type</t>
  </si>
  <si>
    <t>Sustain per capita economic growth in accordance with national circumstances and, in particular,at least 7 per cent gross domestic product growth per annum in the least developed countries.</t>
  </si>
  <si>
    <t>Achieve higher levels of economic productivity through diversification, technological upgrading and innovation, including through a focus on high-value added and labour intensive sectos</t>
  </si>
  <si>
    <t>1-Resham Kitand Ke Vikas Ki Yojana</t>
  </si>
  <si>
    <t>2-Model Chawki Keetpalan Shahtoot Udyan Ki Staphana</t>
  </si>
  <si>
    <t>3-Tasar Resham Vikas Ki Yojana</t>
  </si>
  <si>
    <t>4-Eri Resham Vikas Ki Yojana</t>
  </si>
  <si>
    <t>Horticulture</t>
  </si>
  <si>
    <t xml:space="preserve">Increase in coverage area of Fruits, Vegetables &amp; Spices </t>
  </si>
  <si>
    <t>MIDH,Rashtriya Krishi Vikas Yojna,Ayush mission &amp; Other schemes</t>
  </si>
  <si>
    <t>Lakh.ha .</t>
  </si>
  <si>
    <t>css/ss</t>
  </si>
  <si>
    <t>Strenghtening Implementation System</t>
  </si>
  <si>
    <t>Quaterly</t>
  </si>
  <si>
    <t>Increase in Production  Fruits, Vegetables &amp; Spices</t>
  </si>
  <si>
    <t>Lakh MT.</t>
  </si>
  <si>
    <t>Increase number of MSME units/ Production units</t>
  </si>
  <si>
    <t>Food Processing Policy 2017,PHM components of MIDH/Mega Food Park</t>
  </si>
  <si>
    <t>Units</t>
  </si>
  <si>
    <t>3.5 Lakh</t>
  </si>
  <si>
    <t>3.51Lakh</t>
  </si>
  <si>
    <t>Increase Number of Medium &amp; Lagrge Units</t>
  </si>
  <si>
    <t>Food Processing Units</t>
  </si>
  <si>
    <t>Increase in Production</t>
  </si>
  <si>
    <t>MSME &amp; Export Promotion</t>
  </si>
  <si>
    <t>SC/ST Training</t>
  </si>
  <si>
    <t>EDP Scheme</t>
  </si>
  <si>
    <t>A.Industrial Estate</t>
  </si>
  <si>
    <t>1300-00</t>
  </si>
  <si>
    <t>B-Mini Indl. Estate</t>
  </si>
  <si>
    <t>A.Handicraft vipran Protasan yogana</t>
  </si>
  <si>
    <t>300-00</t>
  </si>
  <si>
    <t>B-Training &amp; Skill Dev. Scheme</t>
  </si>
  <si>
    <t>C-Spl Handi Pension Yo.</t>
  </si>
  <si>
    <t>D-Sp.Handi Pradeshik Puraskar Yo.</t>
  </si>
  <si>
    <t>E-All India Handicraft Week</t>
  </si>
  <si>
    <t>F-U.P.Handi Protsahan Policy2014</t>
  </si>
  <si>
    <t>G-CM Handi Pension Sc.</t>
  </si>
  <si>
    <t>H-V.S.S.Yo</t>
  </si>
  <si>
    <t>Major to setup SSI(MSME)</t>
  </si>
  <si>
    <t>Nos in Lakhs</t>
  </si>
  <si>
    <t>--</t>
  </si>
  <si>
    <t>U.P.Small &amp; Medium Ent. Interest Subsidy</t>
  </si>
  <si>
    <t>MSME Portal Development</t>
  </si>
  <si>
    <t>U.P.Micro &amp; Small Ent. Tech. Upgradation Scheme</t>
  </si>
  <si>
    <t>Zila Udyog Bandhu and Singal window A-Zila U.B.</t>
  </si>
  <si>
    <t>B-Mandal U.B.</t>
  </si>
  <si>
    <t>MSME-State AWARD</t>
  </si>
  <si>
    <t>MSME-Clusters</t>
  </si>
  <si>
    <t>CSS/SS/CAS</t>
  </si>
  <si>
    <t>CSS/SS/ CAS</t>
  </si>
  <si>
    <t>CMYSY .</t>
  </si>
  <si>
    <t>Promote development oriented policies that support productive activities, decent job creating, entrepreneurship, creativity and innovation, and encourage the formalization and growth of micro-small and medium-sized enterprices, including through access to financial services.</t>
  </si>
  <si>
    <t>Handloom &amp; Textiles</t>
  </si>
  <si>
    <t>Employment Generation (Target 8.3 &amp; 8.6)</t>
  </si>
  <si>
    <t>Skill up-gradation and training programs will organized continuously to update handloom as well as power loom weavers
1-By provision of new power looms  to new Weaver
2 Establishing New Textile Unit with the attractive Textile Policy 2017 especially for youth as well as women and others</t>
  </si>
  <si>
    <t>Youth</t>
  </si>
  <si>
    <t>State/CS</t>
  </si>
  <si>
    <t>State/ CS</t>
  </si>
  <si>
    <t>Women</t>
  </si>
  <si>
    <t>Disabled</t>
  </si>
  <si>
    <t>Employment Generation</t>
  </si>
  <si>
    <t>1-Model Chawki Keetpalan Shahtoot Udyan Ki Staphana</t>
  </si>
  <si>
    <t>2-Tasar Resham Vikas Ki Yojana</t>
  </si>
  <si>
    <t>3-Eri Resham Vikas Ki Yojana</t>
  </si>
  <si>
    <t>Industrial Development</t>
  </si>
  <si>
    <t>Saraswati Hitech City Allahabad</t>
  </si>
  <si>
    <t>Acres</t>
  </si>
  <si>
    <t>..</t>
  </si>
  <si>
    <t>Other</t>
  </si>
  <si>
    <t>IIDD</t>
  </si>
  <si>
    <t>Trans Ganga City, Unnao</t>
  </si>
  <si>
    <t>Industrial Area, Kauhar, Distt. Amethi</t>
  </si>
  <si>
    <t>Perfume Park, Kannauj</t>
  </si>
  <si>
    <t>Mega Food Park Baheri, Bareilly</t>
  </si>
  <si>
    <t>Designated  Industrial  Land</t>
  </si>
  <si>
    <t>Land foe Development / allotment</t>
  </si>
  <si>
    <t>loan</t>
  </si>
  <si>
    <t>Land Bank for Industrial purpose</t>
  </si>
  <si>
    <t>17500(if not released in previous year)</t>
  </si>
  <si>
    <t>Land banks for industrial purposes</t>
  </si>
  <si>
    <t>Hectare</t>
  </si>
  <si>
    <t>Land banks for industrial purposes Ramaipur, Kanpur Nagar</t>
  </si>
  <si>
    <t>Land banks for industrial purposes Bhaupur, Kanpur Nagar</t>
  </si>
  <si>
    <t>Land banks for industrial purposes Pilibhit</t>
  </si>
  <si>
    <t>Technology Upgradation</t>
  </si>
  <si>
    <t>Establishing new Enterprice</t>
  </si>
  <si>
    <t>Improve progressively, through 2030, global resource efficiency in consumption and production and endeavour to docouple economic growth form environmental degradation, in accordance with the 10 year framework of programmes on sustainable consumption and production, with developed countries taking the lead.</t>
  </si>
  <si>
    <t>Technology upgradation &amp; innovation (Target 8.2)</t>
  </si>
  <si>
    <t xml:space="preserve">New up-graded Modern looms, Dobby and jacquards and modernization of textile units by latest   </t>
  </si>
  <si>
    <t>No’s</t>
  </si>
  <si>
    <t>Handloom</t>
  </si>
  <si>
    <t>Compliance to State Plan of Action for Climate Change (SPACC) / National Green Tribunal (NGT) (Target 8.4)</t>
  </si>
  <si>
    <t>Nursery Paudh Utapadan Ki Yojana- Mulbery Plantation</t>
  </si>
  <si>
    <t>Acre</t>
  </si>
  <si>
    <t>By 2030, achieve full and productive employment and decent work for all women and men, including for young people and persons with disabilities and equal pay for Work of equal value.</t>
  </si>
  <si>
    <t>Skill Upgradation</t>
  </si>
  <si>
    <t>Employment Generation
(Youth)</t>
  </si>
  <si>
    <t>" "</t>
  </si>
  <si>
    <t>By 2020, substanitially reduce the proportion of youth not in employment education of training.</t>
  </si>
  <si>
    <t>Skill up-gradation and training programs will organized continuously to update handloom as well as power loom weavers
1-By provision of new power looms  to new Weaver   
2 Establishing New Textile Unit  with the attractive text. policy 2017 especially for youth as well as women and others</t>
  </si>
  <si>
    <t>Take immediate and effective measures to secure the prohibition and elimination of the worst forms of child labour, eradicate forced labour, and by 2025, end child labour in all Its forms, including the recruitment and use of child soldiers.</t>
  </si>
  <si>
    <t>1.      Enforcement of the Child labour (Regulation and Prohibition) Act 2016</t>
  </si>
  <si>
    <t>1-Survey and identification of the working Children in all the districts Followed by educational and vocational l rehabilitation of the Child workers</t>
  </si>
  <si>
    <t>Districts</t>
  </si>
  <si>
    <t>33650-75</t>
  </si>
  <si>
    <t>1-      Regular Inspections followed by Special drives</t>
  </si>
  <si>
    <t>2-Identification of Hot spots and priority areas with worksites to run worksite special training centers</t>
  </si>
  <si>
    <t>2-Identification of Hot spots and priority areas with worksites to  worksite special training centers</t>
  </si>
  <si>
    <t>2-Awareness generation activities</t>
  </si>
  <si>
    <t>3- Preparation of District specific action plans  in consultation with local authorities and arrangement of short stay homes for rescued working Children</t>
  </si>
  <si>
    <t>3-      Conditional Cash transfer Scheme for  Child headed families to companionate the Income of the Child earn as Child labour</t>
  </si>
  <si>
    <t>4- Enrollment of Identified working children and Skill development of the identified working children/ Adolescent in the age group of 14-18</t>
  </si>
  <si>
    <t>4-      Survey and identification of the Working Children</t>
  </si>
  <si>
    <t>5- Child labour monitoring and tracking system in place to declare Child labour Free Districts in Phases</t>
  </si>
  <si>
    <t>5-      Coordination and Convergence with all concerning departments</t>
  </si>
  <si>
    <t>6-      Linkages with Vocational Training Programs for identified working adolescent</t>
  </si>
  <si>
    <t>Protect labour rights and promote safe and secure working environment for all workers, including migrant workers, in particular women migrants, and those in precrious Employment,.</t>
  </si>
  <si>
    <t>Labour, MSME</t>
  </si>
  <si>
    <t>Protection of Labour Rights, Healthy working environment for workers</t>
  </si>
  <si>
    <t>Labour Law, Women workers safety laws, Maternity Benefit Act, Equal Remuneration Act, Sexual Harassment of Women at Workplace
(Prevention, Prohibition and Redressa) Act,</t>
  </si>
  <si>
    <t>Implementation of palicies of labour rights</t>
  </si>
  <si>
    <t>Support required from Employers and Civil society especially ILO and UNICEF</t>
  </si>
  <si>
    <t>By 2030, devise and implement policies to promote sustainable tourism that creates jobs and promotes local culture and products.</t>
  </si>
  <si>
    <t>8.10.</t>
  </si>
  <si>
    <t>Strengthen the ICDS capacity of domestic financial Institutions to encourage and expand access to banking, insurance and financial services for all</t>
  </si>
  <si>
    <t>Expanding the access to banking &amp; Insurance services (Target 8.10)</t>
  </si>
  <si>
    <t>1-Mahatma Gandhi Bunkar Beema Yojna</t>
  </si>
  <si>
    <t>C.S</t>
  </si>
  <si>
    <t>2-Power loom Bunkar Beema Yojna</t>
  </si>
  <si>
    <t>3- Pradhan Mantri Mudra Yozna</t>
  </si>
  <si>
    <t>8.10a</t>
  </si>
  <si>
    <t>Increase Aid for Trade support for developing countries, in particular least developed countries, including through the Enhanced Integrated Framework for Trade Related Technical Assistance to Least Developed Countries.</t>
  </si>
  <si>
    <t>MSME &amp; export Promotion</t>
  </si>
  <si>
    <t>Market Development Assistance (International Level)</t>
  </si>
  <si>
    <t>Subsidy upto Gateway Port for Transportation of Export Goods</t>
  </si>
  <si>
    <t>Exporters Capacity Building Programs</t>
  </si>
  <si>
    <t>Study Survey &amp; Brand Promotion</t>
  </si>
  <si>
    <t>State Export Award</t>
  </si>
  <si>
    <t>Air Freight Rationalisation Scheme</t>
  </si>
  <si>
    <t>UP Export Infrastructure Development Scheme (UPEIDS)</t>
  </si>
  <si>
    <t>8.10b</t>
  </si>
  <si>
    <t>By 2020, develop and operationalize a global strategy for youth employment and implement the Global Jobs Pact of the International Labour Orgnization.</t>
  </si>
  <si>
    <t>Action Plan - Goal 9</t>
  </si>
  <si>
    <t>S.No.</t>
  </si>
  <si>
    <t>SDG Target 2030</t>
  </si>
  <si>
    <t>Indicator</t>
  </si>
  <si>
    <t>Department/Sector</t>
  </si>
  <si>
    <t>Schemes/Programmes</t>
  </si>
  <si>
    <t>Financial Progress (In Rs. Lakhs)</t>
  </si>
  <si>
    <t>Level (2016-17)</t>
  </si>
  <si>
    <t>Physical Progress</t>
  </si>
  <si>
    <t>FY 2017-18</t>
  </si>
  <si>
    <t>FY 2018-19</t>
  </si>
  <si>
    <t>FY 2019-20</t>
  </si>
  <si>
    <t>Sanctions</t>
  </si>
  <si>
    <t>Exp.</t>
  </si>
  <si>
    <t>Achievement</t>
  </si>
  <si>
    <t xml:space="preserve">Target </t>
  </si>
  <si>
    <t xml:space="preserve">Develop quality, reliable, sustainable and resilient infrastructure, including regional and trans-border infrastructure, to support economic development and human well-being, with a focus on affordable and equitable access for all
</t>
  </si>
  <si>
    <t>Roads</t>
  </si>
  <si>
    <t>3328 Km</t>
  </si>
  <si>
    <t>UPEIDA</t>
  </si>
  <si>
    <t>Development of Industrial Corridor along Agra-Lucknow and proposed Bundelkhand Expressways - Area of 10,000 hectare each</t>
  </si>
  <si>
    <t>Based on pre-feasibility report</t>
  </si>
  <si>
    <t xml:space="preserve">Bid floated for appointing a Consultant to prepare Pre-feasibility report 
</t>
  </si>
  <si>
    <t xml:space="preserve">Area of 10,000 hectare each </t>
  </si>
  <si>
    <t>Pre-Bid with prospective Consultant over</t>
  </si>
  <si>
    <t>Submission of pre-feasibility report and DPR preparation</t>
  </si>
  <si>
    <t>Submission of DPR and land acquisition work</t>
  </si>
  <si>
    <t>Access controlled 6 Lane Agra-Lucknow Expressway - 302.22 Kms</t>
  </si>
  <si>
    <t>Main Carriage way completed</t>
  </si>
  <si>
    <t>Selection of Agencies for implementation of Advanced Traffic Management System, Wayside amenities is in an advanced stage</t>
  </si>
  <si>
    <t>Operationalisation of Wayside Amenities and Advanced Traffic Management System</t>
  </si>
  <si>
    <t>Access controlled 6 Lane Purvanchal Expressway - 340.82 Kms</t>
  </si>
  <si>
    <t>115000 from GoUP and 94500 loan</t>
  </si>
  <si>
    <t>140076 from GoUP and 275400 loan</t>
  </si>
  <si>
    <t>90 % Land acquired and Contractor being appointed</t>
  </si>
  <si>
    <t>More than 90 % Land acquisition and appointment of Contractor</t>
  </si>
  <si>
    <t>.</t>
  </si>
  <si>
    <t xml:space="preserve">40% completion of project </t>
  </si>
  <si>
    <t xml:space="preserve">Another 40% Completion of project </t>
  </si>
  <si>
    <t>Bundelkhand Expressway project - about 350 Km</t>
  </si>
  <si>
    <t>Consultant appointed for Pre-feasibility report</t>
  </si>
  <si>
    <t>40% completion of project</t>
  </si>
  <si>
    <t>Gorakhpur Link Expressway - about 90 km</t>
  </si>
  <si>
    <t>Based on Pre-feasibility Report</t>
  </si>
  <si>
    <t xml:space="preserve">Widening &amp; strengthening of State Highways (SH) upto 2 Lane with Paved Shoulder (10 M )
</t>
  </si>
  <si>
    <t xml:space="preserve">78700
</t>
  </si>
  <si>
    <t xml:space="preserve">385000
</t>
  </si>
  <si>
    <t xml:space="preserve">Widening &amp; Strengthening of Major District Roads(MDR) upto 2 Lane (7 M)
</t>
  </si>
  <si>
    <t>Widening &amp; strengthening of other District Roads(ODR) upto 2 Lane (7 M )</t>
  </si>
  <si>
    <t>NO</t>
  </si>
  <si>
    <t>1 No (14 KM)</t>
  </si>
  <si>
    <t>5 No (70 KM)</t>
  </si>
  <si>
    <t>9 No (126 KM)</t>
  </si>
  <si>
    <t>Construction of River Bridges, ROBs and Flyovers</t>
  </si>
  <si>
    <t xml:space="preserve">Renewal of State Highways (SH) , Major District Roads (MDR) and Other District Roads (ODR) (25% Every year)
</t>
  </si>
  <si>
    <t>General Maintenance of State Highways (SH) , Major District Roads (MDR) and Other District Roads (ODR) (Every year)</t>
  </si>
  <si>
    <t>LMRC</t>
  </si>
  <si>
    <t>Metro Rail, Lucknow</t>
  </si>
  <si>
    <t>upto 95%</t>
  </si>
  <si>
    <t>up to 100%</t>
  </si>
  <si>
    <t>Transport</t>
  </si>
  <si>
    <t xml:space="preserve">Bus Station  Dev. and Renovation
</t>
  </si>
  <si>
    <t>Creation of wayside bus shelters</t>
  </si>
  <si>
    <t>IT &amp; Electronics</t>
  </si>
  <si>
    <t>Internet Subscriptions</t>
  </si>
  <si>
    <t>39.01 millions</t>
  </si>
  <si>
    <t>48.51 Millions</t>
  </si>
  <si>
    <t>58.54 Millions</t>
  </si>
  <si>
    <t>Broadband subscribers per 1000 persons (Approximate value)</t>
  </si>
  <si>
    <t>IT PARKS</t>
  </si>
  <si>
    <t>8(IT PARKS)</t>
  </si>
  <si>
    <t>URBAN DEVELOPMENT</t>
  </si>
  <si>
    <t>Household coverage of direct water supply connection (AMRUT Program)</t>
  </si>
  <si>
    <t xml:space="preserve">Water Supply LPCD – 148 NPP
</t>
  </si>
  <si>
    <t>Household coverage from Sewerage (AMRUT Program)</t>
  </si>
  <si>
    <t>60(16 Nagar Nigam &amp; 44 Nagar Palika Parishad)</t>
  </si>
  <si>
    <t>Individual Household latrines (SBM)</t>
  </si>
  <si>
    <t>ODF status of wards (SBM)</t>
  </si>
  <si>
    <t>WARDS</t>
  </si>
  <si>
    <t>Community Toilets</t>
  </si>
  <si>
    <t>SEATS</t>
  </si>
  <si>
    <t>Public toilet (SBM)</t>
  </si>
  <si>
    <t>Promote inclusive and sustainable industrialization and, by 2030, significantly raise industry’s share of employment and gross domestic product, in line with national circumstances, and double its share in least developed countries</t>
  </si>
  <si>
    <t>UPSIDC</t>
  </si>
  <si>
    <t>Development of industrial sector Ecotech 10</t>
  </si>
  <si>
    <t>Under Construction of Peripheral road</t>
  </si>
  <si>
    <t>Internal road of sec and development work</t>
  </si>
  <si>
    <t>Multi Chamber/Multi Commodities cold storage</t>
  </si>
  <si>
    <t>Food Park/Mega Food Park</t>
  </si>
  <si>
    <t>Saraswati Hitech City, Allahabad</t>
  </si>
  <si>
    <t>I.A. Kauhar, Distt- Amethi</t>
  </si>
  <si>
    <t>Mega food Park, Baheri, Bareilly</t>
  </si>
  <si>
    <t xml:space="preserve">Land bank for Industrial purposes Ramaipur Kanpur Nagar </t>
  </si>
  <si>
    <t>Land bank for Industrial purposes Bhaupur, Kanpur Nagar</t>
  </si>
  <si>
    <t>Land bank for Industrial purposes Pilibhit</t>
  </si>
  <si>
    <t>Land bank for Industrial Purpose</t>
  </si>
  <si>
    <t>Designated Industrial Land and its development</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</si>
  <si>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</si>
  <si>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Science &amp; Technology</t>
  </si>
  <si>
    <t>Grassroots innovation promotion – innovation awareness programs, innovation exhibitions, innovation awards</t>
  </si>
  <si>
    <t>Technology Transfer</t>
  </si>
  <si>
    <t>Sensitization of IPRs in MSMEs Awareness programs &amp; IPR search scheme</t>
  </si>
  <si>
    <t>R&amp;D Promotion – Research projects/ schemes</t>
  </si>
  <si>
    <t>S&amp;T Infrastructure – Networking faculty centre Science Park</t>
  </si>
  <si>
    <t>Nodal Department :: Social Welfare ::  SDG Goal-10</t>
  </si>
  <si>
    <t>S.
N</t>
  </si>
  <si>
    <t>SDG target 
2030</t>
  </si>
  <si>
    <t xml:space="preserve">Department/
Sector </t>
  </si>
  <si>
    <t xml:space="preserve">Schemes/Programmes </t>
  </si>
  <si>
    <t>Base Line (Physical) 2014-15
In Lakh</t>
  </si>
  <si>
    <t>Base line (Financial)
(2014-15)
In Lakh</t>
  </si>
  <si>
    <t>Financial Progress (Rs.  In Lakh)</t>
  </si>
  <si>
    <t>Physical Progress (Rs. In Lakh)</t>
  </si>
  <si>
    <t xml:space="preserve">Remarks </t>
  </si>
  <si>
    <t>FY 2017-2018</t>
  </si>
  <si>
    <t>FY 2018-2019</t>
  </si>
  <si>
    <t>FY 2019-2020</t>
  </si>
  <si>
    <t xml:space="preserve">Budget </t>
  </si>
  <si>
    <t xml:space="preserve">Sanctions/
Total Availability </t>
  </si>
  <si>
    <t xml:space="preserve">Achie. </t>
  </si>
  <si>
    <t xml:space="preserve"> National Indiacators </t>
  </si>
  <si>
    <t>State level Indicators</t>
  </si>
  <si>
    <t>10.1 By 2030, progressively
achieve and sustain income
growth of the bottom 40
per cent of the population
at a rate higher than the
national average</t>
  </si>
  <si>
    <t>1.Social Welfare</t>
  </si>
  <si>
    <t>scholarships for SC students (Pre matric)</t>
  </si>
  <si>
    <t>10.1.1 : Growth rates of household expenditure per capita among the bottom 40 per cent of the population and the total population</t>
  </si>
  <si>
    <t>MOSPI</t>
  </si>
  <si>
    <t>Household Income, Household Expenditure(NSSO)</t>
  </si>
  <si>
    <t>scholarships for SC students (Post matric)</t>
  </si>
  <si>
    <t>10.1.2 : Gini Coefficient of Household Expenditure.</t>
  </si>
  <si>
    <t>NITI AAYOG</t>
  </si>
  <si>
    <t>scholarships for General students (Pre matric)</t>
  </si>
  <si>
    <t>scholarships for General students (Post matric)</t>
  </si>
  <si>
    <t>Special schools for SC students (Ashram Type Schools)</t>
  </si>
  <si>
    <t>Special Residential Hostels for SC students</t>
  </si>
  <si>
    <t>I.A.S./P.C.S. Coaching Centre</t>
  </si>
  <si>
    <t xml:space="preserve">Unit Denotes nos of students studying in 7 government Coaching centers </t>
  </si>
  <si>
    <t>Indira Gandhi OldAge Pension Scheme</t>
  </si>
  <si>
    <t>National Family Benefit Scheme (Nos. of families)</t>
  </si>
  <si>
    <t>Livelihood programs by SC/ST finance corpoaration (Special Component)</t>
  </si>
  <si>
    <t>N/A</t>
  </si>
  <si>
    <t xml:space="preserve">Families </t>
  </si>
  <si>
    <t xml:space="preserve">2. OBC Welfare </t>
  </si>
  <si>
    <t>scholarships for  OBC students (Pre matric)</t>
  </si>
  <si>
    <t>scholarships for OBCstudents (Post matric)</t>
  </si>
  <si>
    <t>Postmetric Fee Reimbursement Schemes</t>
  </si>
  <si>
    <t>Special Residential Hostels for OBC students</t>
  </si>
  <si>
    <t>NOT AVAILABLE</t>
  </si>
  <si>
    <t xml:space="preserve">Hkkjr ljdkj ls /kujkf'k izkIr u gksus ds dkj.k miyfC/k dk dkWye [kkyh gSA </t>
  </si>
  <si>
    <t>3. Tribal</t>
  </si>
  <si>
    <t>scholarships for ST students (Pre matric)</t>
  </si>
  <si>
    <t>scholarships for ST students (Post matric)</t>
  </si>
  <si>
    <t>Special schools for ST students (Ashram Type Schools/EMR Schools)</t>
  </si>
  <si>
    <t>Special Residential Hostels for ST students</t>
  </si>
  <si>
    <t>4. Minority Development</t>
  </si>
  <si>
    <t>Scholarship for Minority students</t>
  </si>
  <si>
    <t>Quality Education in Madarssas</t>
  </si>
  <si>
    <t>Infrastructure development of Minority Institutions</t>
  </si>
  <si>
    <t>Special Residential Hostels forMinority students</t>
  </si>
  <si>
    <t xml:space="preserve">Hostels for Minorities Working Women </t>
  </si>
  <si>
    <t>5. Disablility 
Welfare</t>
  </si>
  <si>
    <t>Construction of Shops</t>
  </si>
  <si>
    <t xml:space="preserve">Divyangjan Pension </t>
  </si>
  <si>
    <t>6.Skill 
Development</t>
  </si>
  <si>
    <t>BADP, MSDP, SSDF, BOCW, SCA to SCSP, DDU-GKY, PMKVY</t>
  </si>
  <si>
    <t xml:space="preserve">Lakh </t>
  </si>
  <si>
    <t>7. Agriculture</t>
  </si>
  <si>
    <t>Rashtriya Krishi Vikas Yojana (RKVY)</t>
  </si>
  <si>
    <t>Rainfed Area Development Program (RADP)</t>
  </si>
  <si>
    <t>Naitional watershed Development Project for Watershed Area (NWDPRA)</t>
  </si>
  <si>
    <t>8. Horticulture</t>
  </si>
  <si>
    <t>Mission for integrated Development of Horticulture (MIDH)</t>
  </si>
  <si>
    <t>i-</t>
  </si>
  <si>
    <t>Promotion of horticultural  crops, ornamental and medicinal plants to make small land holdings profitable (Under Schemes) Lakh ha</t>
  </si>
  <si>
    <t>ii-</t>
  </si>
  <si>
    <t>Total production of fruits, vegetables, Spices &amp; medicinal plants (Lakh MT)</t>
  </si>
  <si>
    <t>iii-</t>
  </si>
  <si>
    <t>Encourage use of sparinklers, drip for improving water use efficiency  (WUE) Lakh ha</t>
  </si>
  <si>
    <t xml:space="preserve">Lakh ha </t>
  </si>
  <si>
    <t>iv-</t>
  </si>
  <si>
    <t>Use of Polyhouses /Shadenet houses for increased productivity and better quality (ha)</t>
  </si>
  <si>
    <t xml:space="preserve"> Lakh</t>
  </si>
  <si>
    <t>9. Animal Husbandry</t>
  </si>
  <si>
    <t>Backyard poultry farming for SC</t>
  </si>
  <si>
    <t>Self employment &amp; inclome generation</t>
  </si>
  <si>
    <t>30000 Benf. were benefited in 2015-16</t>
  </si>
  <si>
    <t>Bundelkhand Women Enrichment by Broiller Husbandry Scheme.</t>
  </si>
  <si>
    <t xml:space="preserve">Scheme under Buldelkhand Package. </t>
  </si>
  <si>
    <t xml:space="preserve">Innovative poultry productivity project for broiler birds </t>
  </si>
  <si>
    <t>Scheme are running under NLM</t>
  </si>
  <si>
    <t>Innovative poultry productivity project for low input technology birds</t>
  </si>
  <si>
    <t>10. Department of Women and Child Development</t>
  </si>
  <si>
    <t>Indira Gandhi Widow Pension Scheme (IGNWPS) and Pensions for destitute women after death of their husbands</t>
  </si>
  <si>
    <t>No. of Beneficiaries</t>
  </si>
  <si>
    <t>REMARKS: AGRICULTURE/DAIRY AND HOME DEPARTMENT HAVE ALREADY GIVEN DATA FOR GOAL NUMBER 2,3 AND 16</t>
  </si>
  <si>
    <t>Goal-11 Sustainable cities and Communities</t>
  </si>
  <si>
    <t>Water Supply Coverage</t>
  </si>
  <si>
    <t xml:space="preserve">House hold coverage of direct water supply connection/ (AMRUT Programe) </t>
  </si>
  <si>
    <t>60
(16 Nagar Nigam &amp; 44 Nagar Palika Parishad)</t>
  </si>
  <si>
    <t>1. Govt. of India
2. State Govt.
3. ULB</t>
  </si>
  <si>
    <t>Urban Development</t>
  </si>
  <si>
    <t>1. Present level of house hold coverage has been proposed as taken in approved SAAP 2017-20.</t>
  </si>
  <si>
    <t>2. Actual house hold coverage can be assertain after survey (which is being carried out by Jal Nigam / Urban Local Bodies).</t>
  </si>
  <si>
    <t>3. Unauthorized connections have not been considered to ascertain present status.</t>
  </si>
  <si>
    <t>4. 100% coverage can be achieved by converage of unauthorized connections.</t>
  </si>
  <si>
    <t>Water Supply - LPCD</t>
  </si>
  <si>
    <t xml:space="preserve">148 NPP </t>
  </si>
  <si>
    <t>135 LPCD</t>
  </si>
  <si>
    <t>CSS/SS/Other</t>
  </si>
  <si>
    <t>The  scheme and policy to be decided by  GoUP</t>
  </si>
  <si>
    <t>445 NP</t>
  </si>
  <si>
    <t>Sewerage System Coverage</t>
  </si>
  <si>
    <t>House hold coverage from Sewerage/AMRUT)</t>
  </si>
  <si>
    <t>Jal Nigam /Urban Development</t>
  </si>
  <si>
    <t xml:space="preserve">ULBs Other than AMRUT Cities </t>
  </si>
  <si>
    <t xml:space="preserve">Informatinon Should be obtain from Jal Nigam </t>
  </si>
  <si>
    <t>Solid Waste Management</t>
  </si>
  <si>
    <t>Coverage of Toilets</t>
  </si>
  <si>
    <t>Individual Household Latrines (SBM)</t>
  </si>
  <si>
    <t>Weekly Review Meeting</t>
  </si>
  <si>
    <t>Weekly</t>
  </si>
  <si>
    <t>ODF Status of Wards (SBM)</t>
  </si>
  <si>
    <t>Wards</t>
  </si>
  <si>
    <t>Community Toilet</t>
  </si>
  <si>
    <t>Seats</t>
  </si>
  <si>
    <t>Public Toilet (SBM)</t>
  </si>
  <si>
    <t>Drainage Network coverage</t>
  </si>
  <si>
    <t>11.6 Urben Public Transport</t>
  </si>
  <si>
    <t>Expantion of Rural Fleet</t>
  </si>
  <si>
    <t>UPSRTC will do it.</t>
  </si>
  <si>
    <t>UPSRTC</t>
  </si>
  <si>
    <t>Bus Station  Dev. and Renovation</t>
  </si>
  <si>
    <t>Construction of Bus Stations in 10 smart cities</t>
  </si>
  <si>
    <t xml:space="preserve">Construction of 30 bus station in 14 smart cities. </t>
  </si>
  <si>
    <t>No Bus Station are at present under construction by Local Bodies Department but will be constructed in future for city transport at main spots in the city for all smart cities.</t>
  </si>
  <si>
    <t>Urban Local Bodies</t>
  </si>
  <si>
    <t>Induction of Ord. AC Buses</t>
  </si>
  <si>
    <t xml:space="preserve">Bidding process for bus operators is under process. </t>
  </si>
  <si>
    <t>1- To launch300 NON AC Midi Buses  in Lucknow and Replacement of old Buses phasewise. 2-To lanch 40 Electric  Non AC, Midi Buses.</t>
  </si>
  <si>
    <t>1-Procurement of 150 Non AC Midi Buses. 2-Procurement of 40 Electric Buses for Lucknow and  75 Non AC Midi Buses for Allahabad</t>
  </si>
  <si>
    <t xml:space="preserve">1-To procure 150 Non AC Midi Buses for Lucknow and 75 Non AC Midi Buses for Allahabad </t>
  </si>
  <si>
    <t>Urban Transport Department will operate AC and Non AC BUSES  in seven Municipal areas in the first phase then in rest of the cities. The process of launching the AC and Non AC Ordinary buses is under way.  Through bidding process.</t>
  </si>
  <si>
    <t xml:space="preserve">Implementation of Procurement plan as indicated in previous columns </t>
  </si>
  <si>
    <t>Urban Transport Department</t>
  </si>
  <si>
    <t xml:space="preserve">Urban Development Department </t>
  </si>
  <si>
    <t>Induction of Sleeper Buses</t>
  </si>
  <si>
    <t>Sleeper buses can only be operated in rural areas by UPSRTC.</t>
  </si>
  <si>
    <t xml:space="preserve">UPSRTC </t>
  </si>
  <si>
    <t xml:space="preserve">Ensuring mobility for BPL family through Ytavel card </t>
  </si>
  <si>
    <t>No policy is existing yet but it will be considerd in near future by Local Bodies.</t>
  </si>
  <si>
    <t>Construction of  E-Bus shelter.</t>
  </si>
  <si>
    <t>Prototype Under Construction in Lucknow</t>
  </si>
  <si>
    <t>Consrtuction of 140 E-bus shelter in 10 smart cities.</t>
  </si>
  <si>
    <t>Urban Development  Department is getting constructed E-bus shelters in Lucknow in 40 bus stops then it will be done in other cities.</t>
  </si>
  <si>
    <t>Urban Development Department</t>
  </si>
  <si>
    <t xml:space="preserve">Open and Green public Space </t>
  </si>
  <si>
    <t>Informatinon Should be obtain from PDMC, RCUES</t>
  </si>
  <si>
    <t xml:space="preserve">Goal No 12 
Sustainable Consumption and Production 
</t>
  </si>
  <si>
    <t xml:space="preserve">Forest and Wild Life  </t>
  </si>
  <si>
    <t xml:space="preserve">Plantation </t>
  </si>
  <si>
    <t xml:space="preserve">No. of Seedlings in Cr. </t>
  </si>
  <si>
    <t>SS &amp; CS</t>
  </si>
  <si>
    <t xml:space="preserve">Yearly </t>
  </si>
  <si>
    <t xml:space="preserve">Once in a year </t>
  </si>
  <si>
    <t xml:space="preserve">Forest and Wild Life Department </t>
  </si>
  <si>
    <t>Forest and Wild Life Department and other Government Department</t>
  </si>
  <si>
    <t>Remote Sensing Applications Center, Uttar Pradesh (Department of Science &amp; Technology, U.P.)</t>
  </si>
  <si>
    <t xml:space="preserve">GIS based Monitoring of Natural resources /Mapping:
To achieve the sustainable management and effective use of natural resources 
</t>
  </si>
  <si>
    <t>To promote the technology of Remote Sensing and Geographical Information System (GIS) in mapping, assessment and monitoring of all natural resources for the State of Uttar Pradesh</t>
  </si>
  <si>
    <t>Budget Sources (CSS, SS, CAS, Loan, others)</t>
  </si>
  <si>
    <t>Mapping and assessment of forest area in Gautambuddha nagar forest division</t>
  </si>
  <si>
    <t>(SUSTAINABLE DEVELOPMENT GOAL-15(PHYSICAL AND FINANCIAL)-REVISED</t>
  </si>
  <si>
    <t>Priority / Program / Sector</t>
  </si>
  <si>
    <t>Intervention / Activities Schemes</t>
  </si>
  <si>
    <t>Retaed Department</t>
  </si>
  <si>
    <t>Required Budget (in cr.)</t>
  </si>
  <si>
    <t>Budget Source (CSS,SS,CAS,Loan, Others)</t>
  </si>
  <si>
    <t>Budget Source (CSS,SS,CAS, Loan, Others)</t>
  </si>
  <si>
    <t>Agroforestry</t>
  </si>
  <si>
    <t>Seedlings</t>
  </si>
  <si>
    <t>0.21 Crore</t>
  </si>
  <si>
    <t>4.00 crore</t>
  </si>
  <si>
    <t xml:space="preserve">Agriculture and Forest and wild Life Department </t>
  </si>
  <si>
    <t>Protection of wildlife in and outside Protected Areas</t>
  </si>
  <si>
    <t xml:space="preserve">Forest and wild Life Department </t>
  </si>
  <si>
    <t>4 *</t>
  </si>
  <si>
    <t>Installation of water treatment plants in villages lying in water quality affected areas (No. of villages)</t>
  </si>
  <si>
    <t>No. of village</t>
  </si>
  <si>
    <t>Environment</t>
  </si>
  <si>
    <t>5 *</t>
  </si>
  <si>
    <t>Renovation of ponds (in number)</t>
  </si>
  <si>
    <t>in number</t>
  </si>
  <si>
    <t>Fisheries Department</t>
  </si>
  <si>
    <t>Treatment of soil in problematic areas (lakh ha)</t>
  </si>
  <si>
    <t>Thousand  Ha.</t>
  </si>
  <si>
    <t>Agriculture and Forest Department</t>
  </si>
  <si>
    <t xml:space="preserve">7 * </t>
  </si>
  <si>
    <t>Soil Testing ( no. of samples)</t>
  </si>
  <si>
    <t>no. of samples</t>
  </si>
  <si>
    <t>Establishment of additional solar energy equipment in protected areas and Forest Chaukis</t>
  </si>
  <si>
    <t>About 137 solar light units installed during 201-13 to 2016-17</t>
  </si>
  <si>
    <t>30% Protected Areas &amp; 30% non-protected Areas          (300)</t>
  </si>
  <si>
    <t>10% Protected Areas &amp; 10% non-protected Areas           (100)</t>
  </si>
  <si>
    <t>10% Protected Areas &amp; 10% non-protected Areas              (100)</t>
  </si>
  <si>
    <t>10% Protected Areas &amp; 10% non-protected Areas               (100)</t>
  </si>
  <si>
    <t>Constitution of Biodiversity Management Committees (BMCs)  (in number)</t>
  </si>
  <si>
    <t>Financial part is included in PBR</t>
  </si>
  <si>
    <t>Forest Department (UP State Biodiversity Board)</t>
  </si>
  <si>
    <t>Preparation of People’s Biodiversity Register (in number)</t>
  </si>
  <si>
    <t>Forest and wild Life Department  (UP State Biodiversity Board)</t>
  </si>
  <si>
    <t>Training/ exposure visits/awareness campaign for BMCs, PBRs, mechanism for benefit sharing (in number)</t>
  </si>
  <si>
    <t>Forest and wild Life Department (UP State Biodiversity Board)</t>
  </si>
  <si>
    <t>Research and Development support for biodiversity (in number)</t>
  </si>
  <si>
    <t>Biodiversity Heritage Site  (in number)</t>
  </si>
  <si>
    <t>Wetlands Conservation in forest areas (in number)</t>
  </si>
  <si>
    <t>13 identified  wetlands</t>
  </si>
  <si>
    <t>Habitat Conservation for biodiversity conservation</t>
  </si>
  <si>
    <t>all protected areas</t>
  </si>
  <si>
    <t>22 Sanctuaries</t>
  </si>
  <si>
    <t>Constitution, activation and strengthening of Quick Response Teams (in number)</t>
  </si>
  <si>
    <t xml:space="preserve">Research,training&amp; Human  Resource Development Publicity and Extension </t>
  </si>
  <si>
    <t>Ex-situ conservation of wild animals (4 zoo)</t>
  </si>
  <si>
    <t>Conservation of Wild life</t>
  </si>
  <si>
    <t>19 **</t>
  </si>
  <si>
    <t xml:space="preserve">Other specfic schemes under implementation (not covered in above) </t>
  </si>
  <si>
    <t>Specific Schemes being implemented or to be implemented in future in U.P. Forest Department *</t>
  </si>
  <si>
    <t xml:space="preserve">Establishment, maintenance of existing Infrastructure and other revenue expenditure </t>
  </si>
  <si>
    <t xml:space="preserve">Expenditures to run the department </t>
  </si>
  <si>
    <t>All officers and staff of UP Forest Deptt.</t>
  </si>
  <si>
    <t>TOTAL-</t>
  </si>
  <si>
    <t>GRAND TOTAL-</t>
  </si>
  <si>
    <t xml:space="preserve">Nodal Department: Uttar Pradesh Police </t>
  </si>
  <si>
    <t>SDG Goal No : 16</t>
  </si>
  <si>
    <t>SI</t>
  </si>
  <si>
    <t>SDG target 2030</t>
  </si>
  <si>
    <t>Scheme / Programmes</t>
  </si>
  <si>
    <t>Financial Progress (Rs. In Lakh)</t>
  </si>
  <si>
    <t>Level 
(2016-17)</t>
  </si>
  <si>
    <t>Remark</t>
  </si>
  <si>
    <t>Sanct.</t>
  </si>
  <si>
    <t>Exp</t>
  </si>
  <si>
    <t>Achieve</t>
  </si>
  <si>
    <t>Contact Centre</t>
  </si>
  <si>
    <t>SDG Goal 16-Sustainable Cities and Communities</t>
  </si>
  <si>
    <t>UP100, UP Police</t>
  </si>
  <si>
    <t>UP100</t>
  </si>
  <si>
    <t xml:space="preserve">
35722.05</t>
  </si>
  <si>
    <t xml:space="preserve">
34410.91</t>
  </si>
  <si>
    <t xml:space="preserve">
41335.84</t>
  </si>
  <si>
    <t xml:space="preserve">
43403.91</t>
  </si>
  <si>
    <t xml:space="preserve">
38925.54</t>
  </si>
  <si>
    <t>Data Centre and Disaster Recovery Centres</t>
  </si>
  <si>
    <t>Field Services with 4800(3200 4W+1600) vehicles</t>
  </si>
  <si>
    <t>Two operational Mirroring centres</t>
  </si>
  <si>
    <t>Leadership Development Institute</t>
  </si>
  <si>
    <t>Analysis and research Centre</t>
  </si>
  <si>
    <t>Functional &amp; Soft Skill Centre</t>
  </si>
  <si>
    <t>Inclusion of Highway Police, Fire Services, 1090, ITMS, City surveillance and medical emergency services and any other services like CCTNS which would make the Emergency Response more comprehensive in future</t>
  </si>
  <si>
    <t xml:space="preserve">Inclusion of 1090, City surveillance </t>
  </si>
  <si>
    <t xml:space="preserve">Inclusion of CCTNS, ITMS </t>
  </si>
  <si>
    <t>Integration with Highway Police and other emergency and elderly helpline</t>
  </si>
  <si>
    <t>Integration with Highway Police and other emergency and helpline</t>
  </si>
  <si>
    <t>Technology Upgrade</t>
  </si>
  <si>
    <t>Technology update</t>
  </si>
  <si>
    <t>Police First Responder training centre with required equipment</t>
  </si>
  <si>
    <t>16.1 Significantly reduce all forms of violence and related death rates everywhere</t>
  </si>
  <si>
    <t>16.1.2 Proportion of population subjected to physical, psychological or sexual violence in the previous 12 months</t>
  </si>
  <si>
    <t>UP Police Mahila Samman Prakosth</t>
  </si>
  <si>
    <t>Strengthning of family Counseling Centre s of Uttar Pradesh</t>
  </si>
  <si>
    <t>6.50 lakh</t>
  </si>
  <si>
    <t>6.50 lakh (Approx)</t>
  </si>
  <si>
    <t xml:space="preserve">Family Counselling Centre (FCC) of SSP office transformed into a Model Centre for counselling and effective handling of family disputes and domestic violence related cases. </t>
  </si>
  <si>
    <t>Budget provided by Unicef.</t>
  </si>
  <si>
    <t xml:space="preserve">Girls empowered through self defence techniques in 4 selected districts (Lucknow, Gorakhpur, Varanasi, Gautam Budh Nagar) of Uttar Pradesh </t>
  </si>
  <si>
    <t>19 lakh (approx)</t>
  </si>
  <si>
    <t>11 lakh Approx.</t>
  </si>
  <si>
    <t>To train girls on self defence techniques to protect herself from any physical, mental and sexual abuse.</t>
  </si>
  <si>
    <t>Girl students are made aware on digital literacy to prevent and to deal with Cyber-bullying in Lucknow &amp; Gautam Budh Nagar districts of Uttar Pradesh</t>
  </si>
  <si>
    <t>09.00 lakh (approx)</t>
  </si>
  <si>
    <t>6.00 lakh Approx.</t>
  </si>
  <si>
    <t>16.1.5 No. of Child Friendly Police Station</t>
  </si>
  <si>
    <t>Creation of 20 Model Child friendly Police Stations in 20 Districts of Uttar Pradesh</t>
  </si>
  <si>
    <t>9.60 lakh</t>
  </si>
  <si>
    <t>Creation of 20 model child friendly police station in Uttar Pradesh</t>
  </si>
  <si>
    <t>At present, 20 Model Special Juvenile Police Units and Child Friendly Police Stations have been set in Uttar Pradesh.(Lucknow, Varanasi, Gorakhpur, Barabanki, Sonbhadra, Mirzapur, Ghaziabad, Moradabd, Badaun, Agra, Ballia, Bahraich, Balrampur, Bareilly, Gazipur, Jaunpur, Shravasti, Gonda, Allahabad, Kanpur.)</t>
  </si>
  <si>
    <t>16.2            End Abuse, exploitation, trafficking, and all forms of violence against and torture of children</t>
  </si>
  <si>
    <t xml:space="preserve">16.2.2  Proportion of crime committed against children during the year </t>
  </si>
  <si>
    <t>Training and capacity building of SJPU and Child welfare police officers of 75 district of Uttar Pradesh</t>
  </si>
  <si>
    <t xml:space="preserve">5.61 Lakh </t>
  </si>
  <si>
    <t>04 lakh Approx</t>
  </si>
  <si>
    <t xml:space="preserve">Training of newly constituted  Special Juvenile Police Units  set up  u/s 107 of JJ Act ,2015 in 10 districts Training of </t>
  </si>
  <si>
    <t>Training programs were organised in 10 districts through SSPs/SPs for Special Juvenile Police Units (SJPUs), Child Welfare Committees (CWC), Juvenile Justice Boards (JJBs) on Juvenile Justice Act, 2015 and POCSO Act, 2012 for better handling of children related cases and inter department coordination. A Total of 600 police officials including police station level child welfare officers were trained.</t>
  </si>
  <si>
    <t>Training of trainers of 75 districts of Uttar Pradesh</t>
  </si>
  <si>
    <t xml:space="preserve">The Zonal level training programmes were organized under the guardianship of Mahila Samman Prakoshtha/WPL-1090 on Juvenile Justice (Care and Protection) Act 2015 and POCSO Act 2012.  
Total 561 police personnel/SJPU staff have trained by these TOTs. </t>
  </si>
  <si>
    <t>16.2.3  Number of Missing Children</t>
  </si>
  <si>
    <t>Operation Muskan to identify and restoration of Missing children</t>
  </si>
  <si>
    <t>To create a database of missing children and identify missing children from it with new found children and restoration with their families</t>
  </si>
  <si>
    <t>Promote peaceful and inclusive societies for sustainable development , provide access to justice for all and build effective, accountable and inclusive institutions at all levels.</t>
  </si>
  <si>
    <t>1-Women Power Line-1090 Provides immediate help to harassed women suffering from an antisocial behaviour.
2-Awareness through campaigning and forming Power Agents across the state as a citizen volenteer scheme</t>
  </si>
  <si>
    <t>Women Power Line-1090</t>
  </si>
  <si>
    <t>citizen volunteer  scheme for campaigning.
 " Power Agent Programme"</t>
  </si>
  <si>
    <t>(01-04-2017 to 31-03-2018
Registered cases-218259
Solved cases-218025
Solve %-99.89</t>
  </si>
  <si>
    <t>(01-04-2018 to 31-03-2019)
Registered cases-272237
Solved cases-269950
Solve %-99.16
Power Agents-14730</t>
  </si>
  <si>
    <t xml:space="preserve">(01-04-2019 to 30-04-2019)
Registered cases-23705
Solved cases-10287
Power Agents-263
(Pending cases are under resolution Process)
</t>
  </si>
  <si>
    <t>Mentioned budget is PHQ granted.</t>
  </si>
  <si>
    <t>20
( to be funded solely by U.P. Govt.)</t>
  </si>
  <si>
    <t>Outcome of  proposed schemes is supposed to be use by user dept. of U.P. Govt. in their developmental schemes</t>
  </si>
  <si>
    <t>A Govt. order is required to be issued by competent authority in this regards for effective implementation</t>
  </si>
  <si>
    <t xml:space="preserve">Irrigation and Water Resources/ Minor Irrigation/ State Ground Water/ PWD/ Forest/ Town and Country Planning/Agriculture/  Relief Commissioner/ Awas Vikas Parishad/ Jal Nigam/ various development </t>
  </si>
  <si>
    <t>To establish LiDAR Technology in generation of contours and 3D mapping in the State of Uttar Pradesh</t>
  </si>
  <si>
    <t>• Survey through LiDAR technique for widening of roads in selected 200 km. stretch of  Mathura, Kashi, Gorakhpur &amp; Jhansi districts of U.P. and Assessment of silt deposition in selected rivers (100 km. stretch) &amp; ponds using bathymetric technique</t>
  </si>
  <si>
    <t>Survey through LiDAR technique for widening of roads in selected 200 km. stretch of  Mathura, Kashi, Gorakhpur &amp; Jhansi districts of U.P. and Assessment of silt deposition in selected rivers (100 km. stretch)  &amp; ponds using bathymetric technique</t>
  </si>
  <si>
    <t>To transfer and disseminate the technology of Remote Sensing &amp; GIS through  organization of theme based training programmes</t>
  </si>
  <si>
    <t>• Training programmes in the field of Remote Sensing &amp; GIS</t>
  </si>
  <si>
    <t>To promote the technology of Remote Sensing and Geographical Information System (GIS) in disaster management (specifically for flood and drought) in order to generate “Early Warning System”</t>
  </si>
  <si>
    <t>Department of Animal Husbandry, UP</t>
  </si>
  <si>
    <t>Sustainable consumption and production of livestock products</t>
  </si>
  <si>
    <t>Milk Production</t>
  </si>
  <si>
    <t>Lakh MT</t>
  </si>
  <si>
    <t>Coverage, Induction of Para veterinary workers at village panchayt level</t>
  </si>
  <si>
    <t>Monthly. Quarterly, Annual</t>
  </si>
  <si>
    <t>Department of Animal Husbandry, UPLDB</t>
  </si>
  <si>
    <t>Physical and Financial progress with beneficiaries coverage infrastructure, vertical expansion if any</t>
  </si>
  <si>
    <t>Expansion of Poultry industry in the state</t>
  </si>
  <si>
    <t>Lakh no</t>
  </si>
  <si>
    <t>Expansion of Poultry Policy 2013</t>
  </si>
  <si>
    <t>Expansion</t>
  </si>
  <si>
    <t>Scale up of poultry entrepreneurship, Certificate  Poultry Training and bank support, Hygiene of poultry, egg marketin</t>
  </si>
  <si>
    <t>Physical and Financial progress with beneficiaries coverage, infrastructure, vertical expansion if any</t>
  </si>
  <si>
    <t>Revenue, Panchayti Raj, Rural Development, Agriculture Marketing,</t>
  </si>
  <si>
    <t xml:space="preserve">Mining and UPPCB </t>
  </si>
  <si>
    <t>All UP</t>
  </si>
  <si>
    <t>Mining</t>
  </si>
  <si>
    <t>Mining &amp; District Administration</t>
  </si>
  <si>
    <t xml:space="preserve">Agriculture Department  </t>
  </si>
  <si>
    <t>Harnessing of Agriculture Production and Control food Loss.</t>
  </si>
  <si>
    <t>Compliance of UP Govt. order dt. 28-10-15 and NGT order on stubble burning</t>
  </si>
  <si>
    <t>Distribution of LPG Gas in rural areas</t>
  </si>
  <si>
    <t>cities</t>
  </si>
  <si>
    <t>Prevalent in UP</t>
  </si>
  <si>
    <t>Total ban</t>
  </si>
  <si>
    <t>Villages</t>
  </si>
  <si>
    <t>60% coverage</t>
  </si>
  <si>
    <t>All districts</t>
  </si>
  <si>
    <t xml:space="preserve">All cities </t>
  </si>
  <si>
    <t>District Administration</t>
  </si>
  <si>
    <t>60% village coverage</t>
  </si>
  <si>
    <t>Ujjawala Yojna,GOI</t>
  </si>
  <si>
    <t xml:space="preserve">Panchaytiraj/ District Administration </t>
  </si>
  <si>
    <t>Reduction in Carbon foot prints (Sustainable cities)</t>
  </si>
  <si>
    <t>Hazardous and Toxic Waste Management:</t>
  </si>
  <si>
    <t>Reduce  Solid Waste</t>
  </si>
  <si>
    <t>Implementation of MSW rules, 2016</t>
  </si>
  <si>
    <t>29 clusters developed for integrated solid waste management</t>
  </si>
  <si>
    <t>DPR are under preparation and land acquisition activity</t>
  </si>
  <si>
    <t>All 29 MSW sites to be developed</t>
  </si>
  <si>
    <t>DPR Completed</t>
  </si>
  <si>
    <t>MoUD. Govt. of India</t>
  </si>
  <si>
    <t>Tender followed by award</t>
  </si>
  <si>
    <t xml:space="preserve">25% work completed </t>
  </si>
  <si>
    <t>MSW Ruled, 2016</t>
  </si>
  <si>
    <t>Compliance report</t>
  </si>
  <si>
    <t>quarterly</t>
  </si>
  <si>
    <t xml:space="preserve">Urban Development Deptt. </t>
  </si>
  <si>
    <t>Use of Plastic</t>
  </si>
  <si>
    <t>Implementation of plastic waste management rule effective from 18-03-16 &amp; Environment dept. notification dt 22-12-15 on complete ban of sell or store manufacture etc</t>
  </si>
  <si>
    <t>Nos of districts</t>
  </si>
  <si>
    <t>Partially implement</t>
  </si>
  <si>
    <t>Fully implemented in all districts of UP</t>
  </si>
  <si>
    <t>Partially</t>
  </si>
  <si>
    <t>Complete</t>
  </si>
  <si>
    <t>District Administration &amp; UPPCB</t>
  </si>
  <si>
    <t>Waste to Energy Plants</t>
  </si>
  <si>
    <t>Operationalization  of waste to energy plants</t>
  </si>
  <si>
    <t>06 plants of 70MW capacity</t>
  </si>
  <si>
    <t>02 capacity 17MW</t>
  </si>
  <si>
    <t>MoUD Govt. of India</t>
  </si>
  <si>
    <t>02 capacity 25 MW</t>
  </si>
  <si>
    <t>02 capacity 28MW</t>
  </si>
  <si>
    <t>Urban Development Deptt. &amp; Urban Local bodies</t>
  </si>
  <si>
    <t>Sewage Treatment</t>
  </si>
  <si>
    <t>Installation &amp; commissioning and monitoring of STP</t>
  </si>
  <si>
    <t>30 STPs to be constructed and commissioned</t>
  </si>
  <si>
    <t>Urban Development Deptt.</t>
  </si>
  <si>
    <t>UP Jal Nigam, UPPCB</t>
  </si>
  <si>
    <t>Solar PV system installation</t>
  </si>
  <si>
    <t>Different buildings/Offices</t>
  </si>
  <si>
    <t>KW</t>
  </si>
  <si>
    <t>Energy Consumption shall be reduced by 10% of the present level of consumption</t>
  </si>
  <si>
    <t>Use of LED, BEE star Rated ACs, APFC &amp; BEE Star rated transformers</t>
  </si>
  <si>
    <t>MENREGA</t>
  </si>
  <si>
    <t>Wage Employment</t>
  </si>
  <si>
    <t>Crore Persondays</t>
  </si>
  <si>
    <t xml:space="preserve">CSS and SS </t>
  </si>
  <si>
    <t xml:space="preserve">Financial &amp; Physical Progress as per Scheme MIS </t>
  </si>
  <si>
    <t>R.D</t>
  </si>
  <si>
    <t>More women off Season Wage employment</t>
  </si>
  <si>
    <t>33% of above target</t>
  </si>
  <si>
    <t>Included in above</t>
  </si>
  <si>
    <t>33% of Above target</t>
  </si>
  <si>
    <t xml:space="preserve">-Do- </t>
  </si>
  <si>
    <t>-Do-</t>
  </si>
  <si>
    <t>SRLM/SHGs</t>
  </si>
  <si>
    <t>Lakh SHGs and Revolving  Fund</t>
  </si>
  <si>
    <t>0.25</t>
  </si>
  <si>
    <t>0.50</t>
  </si>
  <si>
    <t>Environment Department</t>
  </si>
  <si>
    <t>Sustainable Consumption and Production</t>
  </si>
  <si>
    <t xml:space="preserve">Training, Seminars and IEC activities </t>
  </si>
  <si>
    <t xml:space="preserve">40 training </t>
  </si>
  <si>
    <t>10 lacs</t>
  </si>
  <si>
    <t xml:space="preserve">State ENV awareness </t>
  </si>
  <si>
    <t>30lacs</t>
  </si>
  <si>
    <t>State ENV awareness</t>
  </si>
  <si>
    <t>40lacs</t>
  </si>
  <si>
    <t>Progress report</t>
  </si>
  <si>
    <t>Reduction in Energy Consumption Rate by 10% of total electricity consumption per year by use of energy efficient technologies</t>
  </si>
  <si>
    <t xml:space="preserve">          18000  MW   of  Peak Demand</t>
  </si>
  <si>
    <t xml:space="preserve">  MW</t>
  </si>
  <si>
    <t>No Standard Costs Estimation is possible</t>
  </si>
  <si>
    <t>1800   MW</t>
  </si>
  <si>
    <t>UPPCL UP-DISCOMs</t>
  </si>
  <si>
    <t xml:space="preserve">Destination / Circuit Development at Mathura </t>
  </si>
  <si>
    <t xml:space="preserve">Development of Mathura &amp; Vrindavan, </t>
  </si>
  <si>
    <t>1-Mathura, 2- Vrindavan</t>
  </si>
  <si>
    <t>Completion</t>
  </si>
  <si>
    <t>Proposed/ Sanction</t>
  </si>
  <si>
    <t>Tourism</t>
  </si>
  <si>
    <t>SWADESH Darshan  Scheme- Buddhist Circuit, Ramayan Circuit, Krishna Circuit,  Spiritual Circuit, Heritage Circuit</t>
  </si>
  <si>
    <t xml:space="preserve">Development of Kapilvastu, Sravasti, Kushinagar, Chitrakoot, Shringverpur, Ayodhya, Mathura , Vrindavan </t>
  </si>
  <si>
    <t>1-Kapilvastu, 2- Sravasti, 3-Kushinagar,4-Chitrakoot, 5-Shringverpur,6-Ayodhya,7-Mathura,8-Vrindavan</t>
  </si>
  <si>
    <t>PRASAD Scheme- Cruise Boat, Leisure Show at Varanasi</t>
  </si>
  <si>
    <t>Cruise Boat, Leisure Show at Varanasi</t>
  </si>
  <si>
    <t>1-Varanasi</t>
  </si>
  <si>
    <t>PRASAD Scheme- Basic Tourism Infrastructure Development of Different Places</t>
  </si>
  <si>
    <t>Development of Sarnath, Varanasi, Mathura, Ayodhya</t>
  </si>
  <si>
    <t>1-Sarnath, 2- Varanasi, 3-Mathura,4- Ayodhya</t>
  </si>
  <si>
    <t>Destination/Circuit Development at Tourist places</t>
  </si>
  <si>
    <t>Development of braj Circuit, Buddhist Circuit</t>
  </si>
  <si>
    <t>Development of Tourist Places</t>
  </si>
  <si>
    <t>Development of various Tourist Places</t>
  </si>
  <si>
    <t>Development of Tourist Places (District Sector)</t>
  </si>
  <si>
    <t>Development of various Tourist Places (District Sector)</t>
  </si>
  <si>
    <t>1-Braj Circuit, 2- Buddhist Circuiti</t>
  </si>
  <si>
    <t>Proposed</t>
  </si>
  <si>
    <t>Historical/Pauranik Places Tourism Infrastructure Development</t>
  </si>
  <si>
    <t>Development of Water Sports at Ramgarh Tal in Gorakhpur</t>
  </si>
  <si>
    <t xml:space="preserve">Utility Scale Grid Connected Solar Power Plant </t>
  </si>
  <si>
    <t>National Solar Mission/ Solar Power Policy 2017</t>
  </si>
  <si>
    <t>SS- 300.00</t>
  </si>
  <si>
    <t>SS-400.00</t>
  </si>
  <si>
    <t>SS-450.00</t>
  </si>
  <si>
    <t>New solar power policy drafted to be promulgated by Oct. 2017 targeted installation of 6400 MW by 2022</t>
  </si>
  <si>
    <t xml:space="preserve">Status </t>
  </si>
  <si>
    <t xml:space="preserve">Department of Additional Sources of Energy </t>
  </si>
  <si>
    <t xml:space="preserve">Rooftop Grid connected Solar Power Plant </t>
  </si>
  <si>
    <t>CAS-48.75</t>
  </si>
  <si>
    <t>CAS-97.50</t>
  </si>
  <si>
    <t>CAS-147.50</t>
  </si>
  <si>
    <t xml:space="preserve">Awareness camps for beneficiaries Trainings for utility engineers Facilitating availability of bidirectional meters and netmetring from discome at earliest  </t>
  </si>
  <si>
    <t>New solar power policy drafted to be promulgated by Oct. 2017 targeted installation of 4300 MW by 2022</t>
  </si>
  <si>
    <t xml:space="preserve">UP Jal Nigam </t>
  </si>
  <si>
    <t xml:space="preserve">Rural Drinking water </t>
  </si>
  <si>
    <t>Rural Deve</t>
  </si>
  <si>
    <t xml:space="preserve">Coverage by PWS </t>
  </si>
  <si>
    <t xml:space="preserve">Habitations </t>
  </si>
  <si>
    <t xml:space="preserve">Reorganisation/ Strengthening PWS </t>
  </si>
  <si>
    <t xml:space="preserve">Urban </t>
  </si>
  <si>
    <t>Urban Depatment</t>
  </si>
  <si>
    <t>Urban Sanitation (Sewarage )</t>
  </si>
  <si>
    <t xml:space="preserve">Sewerage Schemes </t>
  </si>
  <si>
    <t>Septage Managemnt</t>
  </si>
  <si>
    <t xml:space="preserve">Food and Supply </t>
  </si>
  <si>
    <t>Effective enforcement of NFSA Act and related PDS control orders to deter corrupt practices. Properly functional Grievance Redressal  System. There are essential for maintaining transparent PDS.</t>
  </si>
  <si>
    <t>Effective monitoring of enforcement tasks.</t>
  </si>
  <si>
    <t>Enforcement detail for April 2017 – April – 2018 is F.I.R. – 1616 and Forefieted Security is Rs. 454.83 Lakh.</t>
  </si>
  <si>
    <t>Enforcement detail for April 2017 – March 2018 is F.I.R. -1517 and Forefieted Security is Rs. 424.75 Lakh.</t>
  </si>
  <si>
    <t>Effective monitoring of enforcement tasks</t>
  </si>
  <si>
    <t>Food &amp; Supply</t>
  </si>
  <si>
    <t>Fisherman Houses @ 1000 houses/year (in No’s)</t>
  </si>
  <si>
    <t>Aquaculture has to be given status at par with Agriculture</t>
  </si>
  <si>
    <t>ENERGY, IRRIGATION, LOCAL BODIES, REVENUE, STAMP &amp; REGISTRATION, AGRICULTURE, INSTITUTION FINANCE etc.</t>
  </si>
  <si>
    <t>FISHERIES, IRRIGATION, LOCAL BODIES, FOREST etc.</t>
  </si>
  <si>
    <t>MANDI PARISAD</t>
  </si>
  <si>
    <t xml:space="preserve">Urban Drinking Water </t>
  </si>
  <si>
    <t xml:space="preserve">·   Acreage Estimation of Horticulture Crops for Development of Fruit  Belts Area in 5 selected districts of Uttar Pradesh </t>
  </si>
  <si>
    <t>·    Creation of GIS database of existing sericulture farms  in 11 selected districts of Eastern Uttar Pradesh</t>
  </si>
  <si>
    <t>·   Delineation of waste and degraded lands for development of agriculture/ forestry in selected districts of U.P.</t>
  </si>
  <si>
    <t>·   Study for Preparation of Cold Store GIS Database in 20 selected districts and Acreage Estimation of Potato Crop in 35 selected districts of Proper Food supply in Uttar Pradesh</t>
  </si>
  <si>
    <t xml:space="preserve">·    Acreage Estimation of Horticulture Crops for Development of Fruit  Belts Area in 5 selected districts of Uttar Pradesh </t>
  </si>
  <si>
    <t>·   Study for Preparation of Cold Store GIS Database in 15 selected districts and Acreage Estimation of Potato Crop in 35 selected districts of Proper Food supply in Uttar Pradesh</t>
  </si>
  <si>
    <t>·   Village resources mapping in selected villages of Ghazipur and Mau districts of U.P.</t>
  </si>
  <si>
    <t>·    Study for Preparation of Cold Store GIS Database in 21 selected districts and Acreage Estimation of Potato Crop in 35 selected districts of Proper Food supply in Uttar Pradesh</t>
  </si>
  <si>
    <t>·   Village resources mapping in selected villages of Gorakhpur &amp; Maharajganj districts of U.P.</t>
  </si>
  <si>
    <t>·   Identification of Suitable Sites/Structures for Water Harvesting &amp; Artificial Recharge in 7 selected blocks of Mirzapur district,U.P.</t>
  </si>
  <si>
    <t>·    Village resources mapping in selected villages of Balia and Deoria districts of U.P.</t>
  </si>
  <si>
    <t>·   Identification of Suitable Sites/Structures for Water Harvesting &amp; Artificial Recharge at block level in 5 selected districts of  Bundelkhand region of U.P.</t>
  </si>
  <si>
    <t>·   Geomorphological mapping in catchment of Ganga river ( between Kanpur and Balia)</t>
  </si>
  <si>
    <t>·    Identification of Suitable Sites/Structures for Water Harvesting &amp; Artificial Recharge in 5 selected blocks of Sonebharda district and 2 selected blocks of Santravidas Nagar district of U.P.</t>
  </si>
  <si>
    <t>·   Geomorphological mapping in catchment of Ganga river ( between Rishikesh to Kanpur)</t>
  </si>
  <si>
    <t>·   Study of natural resources at nyay panchayat level in 08 selected districts of U.P.</t>
  </si>
  <si>
    <t>·    Geomorphological mapping in catchment of Ramganga river and Sharda River</t>
  </si>
  <si>
    <t>·   Mapping of surface water bodies in Allahabad district of U.P.</t>
  </si>
  <si>
    <t>·    Study of natural resources at nyay panchayat level in 08 selected districts of U.P.</t>
  </si>
  <si>
    <t>·   Mapping of surface water bodies in Lucknow and Gorakhpur districts of U.P.</t>
  </si>
  <si>
    <t>·  Study of Aquifer Mapping of selected Microwatershed of Naraini block of Bandadistrict of UP</t>
  </si>
  <si>
    <t>·    Mapping of surface water bodies in Banda district of U.P.</t>
  </si>
  <si>
    <t>·   Study of Aquifer Mapping of selected Microwatershed of Madihan block of Mirzapur district of UP</t>
  </si>
  <si>
    <t>·  Studies of natural tals/ponds in 11 selected districts of U.P. for fishries development</t>
  </si>
  <si>
    <t>·   Study of Aquifer Mapping of selected Microwatershed of Karvi block of Chitrakoot district of UP</t>
  </si>
  <si>
    <t>·  Monitoring of water quality at selected places (in the vicinity of Mirzapur and Ghazipur cities of U.P.) along Ganga river</t>
  </si>
  <si>
    <t>·   Studies of natural tals/ponds in 13 selected districts of U.P. for fishries development</t>
  </si>
  <si>
    <t>·   Integrated water management related studies in Guruwat watershed of plateau area of Chandauli district, U.P.</t>
  </si>
  <si>
    <t>·   Monitoring of water quality at selected places (in the vicinity of Agra and Etawah cities of U.P.) along Yamuna river</t>
  </si>
  <si>
    <t>·  Temporal monitoring, rejuvination &amp; conservation related studies for nearly extinct rivers in Hindon river catchment areas</t>
  </si>
  <si>
    <t>·    Integrated water management related studies in Karmnasha watershed of plateau area of Chandauli district, U.P.</t>
  </si>
  <si>
    <t>·  Urban Landuse mapping in city limits of Lucknow Master Plan 2031</t>
  </si>
  <si>
    <t>·   Temporal monitoring, rejuvination &amp; conservation related studies for nearly extinct rivers in Katha river catchment areas</t>
  </si>
  <si>
    <t>·  Mapping and assessment of forest area in Varanasi forest division.</t>
  </si>
  <si>
    <t>·   Urban sprawl mapping Meerut city and study of its impacts on environment</t>
  </si>
  <si>
    <t>·  Study and classification of landuse in Sharda sahayak command area</t>
  </si>
  <si>
    <t>·  Survey through LiDAR technique for widening of roads in selected 200 km. stretch of  Mathura, Kashi, Gorakhpur &amp; Jhansi districts of U.P. and Assessment of silt deposition in selected rivers (100 km. stretch) &amp; ponds using bathymetric technique</t>
  </si>
  <si>
    <t>·   Training programmes in the field of Remote Sensing &amp; GIS</t>
  </si>
  <si>
    <t>·   Monitoring of Flood and Drought in Uttar Pradesh and detailed study of flood Management in Ballia and Gorakhpur Districts.</t>
  </si>
  <si>
    <t>·   Monitoring of Flood and Drought in Uttar Pradesh and detailed study of  flood Management in Ghazipur and Chandauli Districts.</t>
  </si>
  <si>
    <t>·   Monitoring of Flood and Drought in Uttar Pradesh and detailed study of flood Management in Varanasi &amp; Sant Kabir Nagar Districts.</t>
  </si>
  <si>
    <t>·   Urban Flood and Risk Assessment Mapping of Gorakhpur &amp; Lucknow City using high resolution satellite data.</t>
  </si>
  <si>
    <t xml:space="preserve">Urban development department </t>
  </si>
  <si>
    <t>Promotion ornamental fish production (in No’s)</t>
  </si>
  <si>
    <t>To promote Fish processing technology and value addition products for income generation and consumer preference. (in No’s)- Mobile Fish Parlour, Kiosk, processing unit etc.</t>
  </si>
  <si>
    <t>Enclose</t>
  </si>
  <si>
    <t>Enclosed</t>
  </si>
  <si>
    <t>UPMVNL, FEDRATION</t>
  </si>
  <si>
    <t>Quality seed production by establishing Fish Hatcheries, Nurseries and Seed Rearing Units (in No’s)</t>
  </si>
  <si>
    <t>State Sector Sc heme</t>
  </si>
  <si>
    <t>Regular Trainings on advancements in Fishery Technologies  to fish farmers (in No’s)</t>
  </si>
  <si>
    <t>2250 farmers (15 batches)</t>
  </si>
  <si>
    <t>Ha</t>
  </si>
  <si>
    <t xml:space="preserve">5000 ha </t>
  </si>
  <si>
    <t>Conservation of natural fish wealth in rivers and development of reservoir fishery through river-ranching and seed stocking programs respectively. (in no’s)</t>
  </si>
  <si>
    <t>10 lakh fingerlings)</t>
  </si>
  <si>
    <t xml:space="preserve">Blue Revolution </t>
  </si>
  <si>
    <t>Blue Revolution/RKVY</t>
  </si>
  <si>
    <t>Panchyati Raj Department</t>
  </si>
  <si>
    <t xml:space="preserve">Swachh bharat mission(Gramin) </t>
  </si>
  <si>
    <t>To make Uttar Pradesh Open Defection Free( OTF), Clean and Green UP</t>
  </si>
  <si>
    <t>Creation of GIS database of existing sericulture farms  in 8 selected districts of Eastern Uttar Pradesh</t>
  </si>
  <si>
    <t>Creation of GIS database of existing sericulture farms  in 9 selected districts of Eastern Uttar Pradesh</t>
  </si>
  <si>
    <t xml:space="preserve">Acreage Estimation of Horticulture Crops for Development of Fruit  Belts Area in 5 selected districts of Uttar Pradesh </t>
  </si>
  <si>
    <t>Goal No. : 13 (Take Urgent Action to Combat Climate Change and its Impacts)</t>
  </si>
  <si>
    <t>Interventions/ Activities/ Schems</t>
  </si>
  <si>
    <t>Related Document</t>
  </si>
  <si>
    <t>Required Budget (In Lakhs)</t>
  </si>
  <si>
    <t>Priority/ Program/ Sector</t>
  </si>
  <si>
    <t xml:space="preserve">Fisheries Department </t>
  </si>
  <si>
    <t xml:space="preserve">Transport and Urban development department </t>
  </si>
  <si>
    <t>Vehicular Pollution</t>
  </si>
  <si>
    <t>Promotion of Public Transport viz; Metro/                                    Buses.</t>
  </si>
  <si>
    <t>01 city</t>
  </si>
  <si>
    <t>10 cities</t>
  </si>
  <si>
    <t>Central Govt. and State Budget</t>
  </si>
  <si>
    <t xml:space="preserve">1 city </t>
  </si>
  <si>
    <t>Central Govt.</t>
  </si>
  <si>
    <t xml:space="preserve">Quarterly </t>
  </si>
  <si>
    <t xml:space="preserve">Transport </t>
  </si>
  <si>
    <t>Urban Development Deptt</t>
  </si>
  <si>
    <t>Use of CNG</t>
  </si>
  <si>
    <t>CNG Stns</t>
  </si>
  <si>
    <t>20 CNG Stn</t>
  </si>
  <si>
    <t>Pvt Party</t>
  </si>
  <si>
    <t>Pvt</t>
  </si>
  <si>
    <t>120 Stns</t>
  </si>
  <si>
    <t>Pvt.</t>
  </si>
  <si>
    <t>subsidy</t>
  </si>
  <si>
    <t>Zero Emission vehicles</t>
  </si>
  <si>
    <t>Phasing out of old vehicles</t>
  </si>
  <si>
    <t>Age</t>
  </si>
  <si>
    <t>No ban</t>
  </si>
  <si>
    <t>10 years &amp; above diesel vehicles ban</t>
  </si>
  <si>
    <t>Partial</t>
  </si>
  <si>
    <t>All more than 10 years older diesel run vehicles ban</t>
  </si>
  <si>
    <t>Improved PUC programme and development of inspection &amp; maintenance (I&amp;M) system for In use vehicles</t>
  </si>
  <si>
    <t>Conventional PUC</t>
  </si>
  <si>
    <t>Modern PUC Programme with proper maintenance system</t>
  </si>
  <si>
    <t>NCR Districts</t>
  </si>
  <si>
    <t>All metros</t>
  </si>
  <si>
    <t>Entire State</t>
  </si>
  <si>
    <t>Progressive improvement in the fuel quality and vehicular technology.</t>
  </si>
  <si>
    <t>Latest petrol standard</t>
  </si>
  <si>
    <t>NCR</t>
  </si>
  <si>
    <t>All cities</t>
  </si>
  <si>
    <t>Transport &amp; civil supply</t>
  </si>
  <si>
    <t>Burning of Crop Residue</t>
  </si>
  <si>
    <t>Pollution from Cooking fire</t>
  </si>
  <si>
    <t>Ujjawala Yojna, Govt. of India</t>
  </si>
  <si>
    <t xml:space="preserve">Energy Department </t>
  </si>
  <si>
    <t>Use of Coal for  power generation</t>
  </si>
  <si>
    <t>Ban on sale &amp; use of furnace oil &amp; pet coke.</t>
  </si>
  <si>
    <t>Not enforced fully</t>
  </si>
  <si>
    <t>NCR &amp; other parts of UP</t>
  </si>
  <si>
    <t>All UP Districts</t>
  </si>
  <si>
    <t>Energy &amp; UPPCB</t>
  </si>
  <si>
    <t>UPPCB &amp; District Administration</t>
  </si>
  <si>
    <t>Pollution from brick kiln</t>
  </si>
  <si>
    <t>Conversion of brick kiln to zig-zag technology</t>
  </si>
  <si>
    <t>Nos. of brick kiln</t>
  </si>
  <si>
    <t>Mining &amp; UPPCB</t>
  </si>
  <si>
    <t>Regulation on Polluting Industries.</t>
  </si>
  <si>
    <t>Installation of online real time monitoring stations at industries</t>
  </si>
  <si>
    <t>Nos of industries</t>
  </si>
  <si>
    <t>UPPCB</t>
  </si>
  <si>
    <t>Urban development department</t>
  </si>
  <si>
    <t>Reduce of Solid Waste</t>
  </si>
  <si>
    <t>1. Implementation of MSW rules, 2016
2. 29 clusters developed for integrated solid waste management</t>
  </si>
  <si>
    <t>Operationalization  of waste energy plants</t>
  </si>
  <si>
    <t>68 STPs are in operation</t>
  </si>
  <si>
    <t>Solar PB system installation</t>
  </si>
  <si>
    <t>Urban Water Supply Schemes</t>
  </si>
  <si>
    <t>Rural Water Supply Schemes</t>
  </si>
  <si>
    <t>Water Treatment Plants (WTPs)</t>
  </si>
  <si>
    <t>Sewage Pumping Stations (SPS)</t>
  </si>
  <si>
    <t>Sewage Treatment Plants (STP)</t>
  </si>
  <si>
    <t>Forest department</t>
  </si>
  <si>
    <t>Establishment of additional solar energy equipment in protected areas and forest chaukis</t>
  </si>
  <si>
    <t>30 % Protected Areas &amp; 3 % non-protected areas</t>
  </si>
  <si>
    <t>10% proted areas &amp; 10% non- protected Areas</t>
  </si>
  <si>
    <t xml:space="preserve">Once in a Year </t>
  </si>
  <si>
    <t xml:space="preserve">Forest Wild Life department </t>
  </si>
  <si>
    <t>Forest Wild Life department</t>
  </si>
  <si>
    <t>Constitution of Biodiversity Management Committees (BMCs)(in number)</t>
  </si>
  <si>
    <t>In number</t>
  </si>
  <si>
    <t>Forest Wild Life department (UP State Biodiversity Board )</t>
  </si>
  <si>
    <t>Preparations of People’s Biodiversity Register (in number)</t>
  </si>
  <si>
    <t>20000`</t>
  </si>
  <si>
    <t>Forest Wild Life department(UP State Biodiversity Board )</t>
  </si>
  <si>
    <t>Training/exposure visits/awareness campaign for BMCs, PBRs, mechanism for benefit sharing (in number)</t>
  </si>
  <si>
    <t>Biodiversity Heritage site (in number)</t>
  </si>
  <si>
    <t>Wetlands Conservation in forest area ( in number)</t>
  </si>
  <si>
    <t>All protected areas</t>
  </si>
  <si>
    <t xml:space="preserve">Environment Department </t>
  </si>
  <si>
    <t xml:space="preserve">Capacity building on climate change </t>
  </si>
  <si>
    <t xml:space="preserve">Adaption projects on climate change </t>
  </si>
  <si>
    <t xml:space="preserve">Projects under national adaption fund </t>
  </si>
  <si>
    <t>5000 lacs</t>
  </si>
  <si>
    <t>National adaption fund</t>
  </si>
  <si>
    <t xml:space="preserve">Govt of India </t>
  </si>
  <si>
    <t>4 project</t>
  </si>
  <si>
    <t>1000 lacs</t>
  </si>
  <si>
    <t>Govt of India</t>
  </si>
  <si>
    <t>monthly</t>
  </si>
  <si>
    <t xml:space="preserve">Implementing agency </t>
  </si>
  <si>
    <t xml:space="preserve">Operation Muskaan was launched to trace missing children. Over two months June 2018 to August 2018, total 2119 children were recovered across UP. Out of which 1157 children are boys and 962 children are girls. 340 boys and 279 girls were handed over to Child Welfare Committee and rest children were handed over to their parents. Circle wise team was created under the guardianship of CO and they were identified children in bus stops, pavements, railway stations, shelter homes and other congested areas.
A SOP developed by MWCD, translated in Hindi and distributed in all the police stations of Uttar Pradesh. </t>
  </si>
  <si>
    <t>All 26 protected Areas</t>
  </si>
  <si>
    <r>
      <rPr>
        <b/>
        <sz val="14"/>
        <color rgb="FF000000"/>
        <rFont val="Arial Narrow"/>
        <family val="2"/>
      </rPr>
      <t>1.</t>
    </r>
    <r>
      <rPr>
        <sz val="14"/>
        <color rgb="FF000000"/>
        <rFont val="Arial Narrow"/>
        <family val="2"/>
      </rPr>
      <t xml:space="preserve"> Reduction in TB Deaths by 20%.
</t>
    </r>
    <r>
      <rPr>
        <b/>
        <sz val="14"/>
        <color rgb="FF000000"/>
        <rFont val="Arial Narrow"/>
        <family val="2"/>
      </rPr>
      <t>2.</t>
    </r>
    <r>
      <rPr>
        <sz val="14"/>
        <color rgb="FF000000"/>
        <rFont val="Arial Narrow"/>
        <family val="2"/>
      </rPr>
      <t xml:space="preserve"> Reduction in the TB Incidence rate by 15%.
</t>
    </r>
    <r>
      <rPr>
        <b/>
        <sz val="14"/>
        <color rgb="FF000000"/>
        <rFont val="Arial Narrow"/>
        <family val="2"/>
      </rPr>
      <t>3.</t>
    </r>
    <r>
      <rPr>
        <sz val="14"/>
        <color rgb="FF000000"/>
        <rFont val="Arial Narrow"/>
        <family val="2"/>
      </rPr>
      <t xml:space="preserve"> Preventive treatment coverage &gt;90%
</t>
    </r>
    <r>
      <rPr>
        <b/>
        <sz val="14"/>
        <color rgb="FF000000"/>
        <rFont val="Arial Narrow"/>
        <family val="2"/>
      </rPr>
      <t>4.</t>
    </r>
    <r>
      <rPr>
        <sz val="14"/>
        <color rgb="FF000000"/>
        <rFont val="Arial Narrow"/>
        <family val="2"/>
      </rPr>
      <t xml:space="preserve"> 25% TB case notification by private healthcare providers through eNikshay portal</t>
    </r>
  </si>
  <si>
    <r>
      <t>1.Reduction in the number of TB Deaths by 25%. 2.Reduction in the TB Incidence rate by 20%.
3. Preventive treatment coverage &gt;90%</t>
    </r>
    <r>
      <rPr>
        <sz val="14"/>
        <color rgb="FFFF0000"/>
        <rFont val="Arial Narrow"/>
        <family val="2"/>
      </rPr>
      <t xml:space="preserve"> </t>
    </r>
    <r>
      <rPr>
        <sz val="14"/>
        <color rgb="FF000000"/>
        <rFont val="Arial Narrow"/>
        <family val="2"/>
      </rPr>
      <t xml:space="preserve">
4. 30% TB case notification by private healthcare providers through eNikshay portal</t>
    </r>
  </si>
  <si>
    <t xml:space="preserve">Concerned Departments of State Government                                                                                                               
</t>
  </si>
  <si>
    <r>
      <t xml:space="preserve">3.4 </t>
    </r>
    <r>
      <rPr>
        <sz val="14"/>
        <rFont val="Arial Narrow"/>
        <family val="2"/>
      </rPr>
      <t xml:space="preserve">By 2030, reduce by one third premature mortality from non-communicable diseases through prevention and treatment and </t>
    </r>
    <r>
      <rPr>
        <b/>
        <sz val="14"/>
        <rFont val="Arial Narrow"/>
        <family val="2"/>
      </rPr>
      <t>promote mental health and well-being.</t>
    </r>
    <r>
      <rPr>
        <sz val="14"/>
        <rFont val="Arial Narrow"/>
        <family val="2"/>
      </rPr>
      <t xml:space="preserve"> 
And </t>
    </r>
    <r>
      <rPr>
        <b/>
        <sz val="14"/>
        <rFont val="Arial Narrow"/>
        <family val="2"/>
      </rPr>
      <t xml:space="preserve">
3.5 Strengthen the prevention and treatment of substance abuse, including narcotic drug abuse and harmful use of alcohol</t>
    </r>
  </si>
  <si>
    <r>
      <rPr>
        <sz val="14"/>
        <color indexed="8"/>
        <rFont val="Arial Narrow"/>
        <family val="2"/>
      </rPr>
      <t xml:space="preserve">Insufficient physical activity in adults </t>
    </r>
    <r>
      <rPr>
        <i/>
        <sz val="14"/>
        <color indexed="8"/>
        <rFont val="Arial Narrow"/>
        <family val="2"/>
      </rPr>
      <t>(Also: adolescents)</t>
    </r>
  </si>
  <si>
    <r>
      <rPr>
        <sz val="14"/>
        <color indexed="8"/>
        <rFont val="Arial Narrow"/>
        <family val="2"/>
      </rPr>
      <t xml:space="preserve">Overweight and obesity in adults </t>
    </r>
    <r>
      <rPr>
        <i/>
        <sz val="14"/>
        <color indexed="8"/>
        <rFont val="Arial Narrow"/>
        <family val="2"/>
      </rPr>
      <t>(Also: adolescents)</t>
    </r>
  </si>
  <si>
    <r>
      <rPr>
        <b/>
        <sz val="12"/>
        <color rgb="FF000000"/>
        <rFont val="Arial Narrow"/>
        <family val="2"/>
      </rPr>
      <t>1.</t>
    </r>
    <r>
      <rPr>
        <sz val="12"/>
        <color rgb="FF000000"/>
        <rFont val="Arial Narrow"/>
        <family val="2"/>
      </rPr>
      <t xml:space="preserve"> Authorisation by UPPCB of 30% of (169 district hospitals and 821 CHCs/BPHCs)
</t>
    </r>
    <r>
      <rPr>
        <b/>
        <sz val="12"/>
        <color rgb="FF000000"/>
        <rFont val="Arial Narrow"/>
        <family val="2"/>
      </rPr>
      <t>2.</t>
    </r>
    <r>
      <rPr>
        <sz val="12"/>
        <color rgb="FF000000"/>
        <rFont val="Arial Narrow"/>
        <family val="2"/>
      </rPr>
      <t xml:space="preserve"> Contract of all 169 district hospitals and 821 CHCs/BPHCs with treatment facilities.
</t>
    </r>
    <r>
      <rPr>
        <b/>
        <sz val="12"/>
        <color rgb="FF000000"/>
        <rFont val="Arial Narrow"/>
        <family val="2"/>
      </rPr>
      <t xml:space="preserve">3. </t>
    </r>
    <r>
      <rPr>
        <sz val="12"/>
        <color rgb="FF000000"/>
        <rFont val="Arial Narrow"/>
        <family val="2"/>
      </rPr>
      <t>100% coverage by of 169 district hospitals and 821 CHCs/BPHCs for monitoring &amp; reporting.</t>
    </r>
  </si>
  <si>
    <r>
      <rPr>
        <b/>
        <sz val="12"/>
        <color rgb="FF000000"/>
        <rFont val="Arial Narrow"/>
        <family val="2"/>
      </rPr>
      <t>1.</t>
    </r>
    <r>
      <rPr>
        <sz val="12"/>
        <color rgb="FF000000"/>
        <rFont val="Arial Narrow"/>
        <family val="2"/>
      </rPr>
      <t xml:space="preserve"> Authorisation by UPPCB of 50% of (169 district hospitals and 821 CHCs/BPHCs)
</t>
    </r>
    <r>
      <rPr>
        <b/>
        <sz val="12"/>
        <color rgb="FF000000"/>
        <rFont val="Arial Narrow"/>
        <family val="2"/>
      </rPr>
      <t>2.</t>
    </r>
    <r>
      <rPr>
        <sz val="12"/>
        <color rgb="FF000000"/>
        <rFont val="Arial Narrow"/>
        <family val="2"/>
      </rPr>
      <t xml:space="preserve"> Contract of all 169 district hospitals and 821 CHCs/BPHCs with treatment facilities.
</t>
    </r>
    <r>
      <rPr>
        <b/>
        <sz val="12"/>
        <color rgb="FF000000"/>
        <rFont val="Arial Narrow"/>
        <family val="2"/>
      </rPr>
      <t xml:space="preserve">3. </t>
    </r>
    <r>
      <rPr>
        <sz val="12"/>
        <color rgb="FF000000"/>
        <rFont val="Arial Narrow"/>
        <family val="2"/>
      </rPr>
      <t>100% coverage by of 169 district hospitals and 821 CHCs/BPHCs for monitoring &amp; reporting.</t>
    </r>
  </si>
  <si>
    <r>
      <rPr>
        <b/>
        <sz val="12"/>
        <color rgb="FF000000"/>
        <rFont val="Arial Narrow"/>
        <family val="2"/>
      </rPr>
      <t>1.</t>
    </r>
    <r>
      <rPr>
        <sz val="12"/>
        <color rgb="FF000000"/>
        <rFont val="Arial Narrow"/>
        <family val="2"/>
      </rPr>
      <t xml:space="preserve"> Authorisation by UPPCB of 70% of (169 district hospitals and 821 CHCs/BPHCs)
</t>
    </r>
    <r>
      <rPr>
        <b/>
        <sz val="12"/>
        <color rgb="FF000000"/>
        <rFont val="Arial Narrow"/>
        <family val="2"/>
      </rPr>
      <t>2.</t>
    </r>
    <r>
      <rPr>
        <sz val="12"/>
        <color rgb="FF000000"/>
        <rFont val="Arial Narrow"/>
        <family val="2"/>
      </rPr>
      <t xml:space="preserve"> Contract of all 169 district hospitals and 821 CHCs/BPHCs with treatment facilities.
</t>
    </r>
    <r>
      <rPr>
        <b/>
        <sz val="12"/>
        <color rgb="FF000000"/>
        <rFont val="Arial Narrow"/>
        <family val="2"/>
      </rPr>
      <t xml:space="preserve">3. </t>
    </r>
    <r>
      <rPr>
        <sz val="12"/>
        <color rgb="FF000000"/>
        <rFont val="Arial Narrow"/>
        <family val="2"/>
      </rPr>
      <t>100% coverage by of 169 district hospitals and 821 CHCs/BPHCs for monitoring &amp; reporting.    4. Enhancing treatment capacity by 10%.</t>
    </r>
  </si>
  <si>
    <r>
      <t xml:space="preserve">Women Power Line/UP Police MSP has created a model Family Counselling Centre at Lucknow SSP Office. The main objective of this centre is to provide professional family counselling services to the women victim of domestic violence and their spouse/family member. 
</t>
    </r>
    <r>
      <rPr>
        <b/>
        <sz val="14"/>
        <color theme="1"/>
        <rFont val="Arial Narrow"/>
        <family val="2"/>
      </rPr>
      <t>Support provided:</t>
    </r>
    <r>
      <rPr>
        <sz val="14"/>
        <color theme="1"/>
        <rFont val="Arial Narrow"/>
        <family val="2"/>
      </rPr>
      <t xml:space="preserve">
- Physical Infrasturcture
- Capacity Building of staff
- SOP for staff 
- Mass Media communication Material (Posters, Formats, Pumphlates)
</t>
    </r>
  </si>
  <si>
    <r>
      <t xml:space="preserve">Training programs on Self Defence have been organized in the selected Districts (Lucknow, Gorakhpur, Varanasi &amp; Noida). Total 30,000 girls were trained. 
</t>
    </r>
    <r>
      <rPr>
        <b/>
        <sz val="14"/>
        <color theme="1"/>
        <rFont val="Arial Narrow"/>
        <family val="2"/>
      </rPr>
      <t xml:space="preserve">Operation Atmaraksha: </t>
    </r>
    <r>
      <rPr>
        <sz val="14"/>
        <color theme="1"/>
        <rFont val="Arial Narrow"/>
        <family val="2"/>
      </rPr>
      <t xml:space="preserve">The operation launched in June 2018 for six months with the support of Local police at districts level, approx 6 lakh students trained on self defence techniques. </t>
    </r>
  </si>
  <si>
    <r>
      <t xml:space="preserve">A one day training programme on </t>
    </r>
    <r>
      <rPr>
        <b/>
        <sz val="14"/>
        <color theme="1"/>
        <rFont val="Arial Narrow"/>
        <family val="2"/>
      </rPr>
      <t>cyber bullying/Cyber Safety</t>
    </r>
    <r>
      <rPr>
        <sz val="14"/>
        <color theme="1"/>
        <rFont val="Arial Narrow"/>
        <family val="2"/>
      </rPr>
      <t xml:space="preserve"> to stop crime against girls and women has been organized at Lucknow on 3</t>
    </r>
    <r>
      <rPr>
        <vertAlign val="superscript"/>
        <sz val="14"/>
        <color theme="1"/>
        <rFont val="Arial Narrow"/>
        <family val="2"/>
      </rPr>
      <t>rd</t>
    </r>
    <r>
      <rPr>
        <sz val="14"/>
        <color theme="1"/>
        <rFont val="Arial Narrow"/>
        <family val="2"/>
      </rPr>
      <t xml:space="preserve"> November 2018. 
Total 146 participants have been participated from diverse groups like students, NGOs, Govt. Dept, Corporates, Media etc. </t>
    </r>
  </si>
  <si>
    <t>10 projects</t>
  </si>
  <si>
    <r>
      <t>Generation based incentive from state budget to be removed. State to bear only 1/3</t>
    </r>
    <r>
      <rPr>
        <vertAlign val="superscript"/>
        <sz val="14"/>
        <color theme="1"/>
        <rFont val="Arial Narrow"/>
        <family val="2"/>
      </rPr>
      <t>rd</t>
    </r>
    <r>
      <rPr>
        <sz val="14"/>
        <color theme="1"/>
        <rFont val="Arial Narrow"/>
        <family val="2"/>
      </rPr>
      <t xml:space="preserve"> charges on construction of transmission system for evacuation of power on project set up under the new solar policy </t>
    </r>
  </si>
  <si>
    <r>
      <t>Sustainable Forest Management</t>
    </r>
    <r>
      <rPr>
        <sz val="14"/>
        <color theme="1"/>
        <rFont val="Arial Narrow"/>
        <family val="2"/>
      </rPr>
      <t xml:space="preserve">.
Agro-Forestry &amp; Participatory Forest Management in Uttar Pradesh </t>
    </r>
  </si>
  <si>
    <r>
      <rPr>
        <b/>
        <sz val="14"/>
        <color theme="1"/>
        <rFont val="Arial Narrow"/>
        <family val="2"/>
      </rPr>
      <t xml:space="preserve">Sustainable Mining  : </t>
    </r>
    <r>
      <rPr>
        <sz val="14"/>
        <color theme="1"/>
        <rFont val="Arial Narrow"/>
        <family val="2"/>
      </rPr>
      <t>Achieve the sustainable management and
efficient use of natural resources</t>
    </r>
  </si>
  <si>
    <r>
      <t>Tourism Department</t>
    </r>
    <r>
      <rPr>
        <sz val="14"/>
        <color theme="1"/>
        <rFont val="Arial Narrow"/>
        <family val="2"/>
      </rPr>
      <t xml:space="preserve"> </t>
    </r>
  </si>
  <si>
    <r>
      <t>1.Provision of telemedicine at L3 and high load L2 level facilities. Full fledged blood bank with storage facilities at every</t>
    </r>
    <r>
      <rPr>
        <sz val="14"/>
        <color rgb="FF00B050"/>
        <rFont val="Arial Narrow"/>
        <family val="2"/>
      </rPr>
      <t xml:space="preserve"> </t>
    </r>
    <r>
      <rPr>
        <sz val="14"/>
        <rFont val="Arial Narrow"/>
        <family val="2"/>
      </rPr>
      <t>Block level of all Districts.                                                                                                                                                                                     2</t>
    </r>
    <r>
      <rPr>
        <sz val="14"/>
        <color rgb="FFFF0000"/>
        <rFont val="Arial Narrow"/>
        <family val="2"/>
      </rPr>
      <t>.</t>
    </r>
    <r>
      <rPr>
        <sz val="14"/>
        <rFont val="Arial Narrow"/>
        <family val="2"/>
      </rPr>
      <t>Partnership with private institutions and labs for providing 24*7 quality laboratory and diagnostics services. with on the spot collection and report delivery provision.
3. Partnership on PPP model for engaging specialist from private sector at District and Block level also.
4. Accreditation of  all FRUs and Private nursing/ maternity homes.
5. Linking of each block and district level skill lab with higher tertiary level centers like Medical Institutions and specilaized private hospitals through virtual class rooms for training/capacity building of health functionaries as well as for telemedicine.</t>
    </r>
    <r>
      <rPr>
        <sz val="14"/>
        <color rgb="FFFF0000"/>
        <rFont val="Arial Narrow"/>
        <family val="2"/>
      </rPr>
      <t xml:space="preserve"> </t>
    </r>
    <r>
      <rPr>
        <sz val="14"/>
        <rFont val="Arial Narrow"/>
        <family val="2"/>
      </rPr>
      <t xml:space="preserve">                                                              
6. Cloud based database of all the beneficiaries at all health facilities centres and every beneficiary has to be allotted a personal health identification number.
7. Streamlining the Referral system within the existing Public Health Delivery system to ensure distribution of patient load which will in the long run add to the efficiency of each point of service delivery.  
8. Interactive Voice Response (IVR) based mobile service to enhance awareness among pregnant women
</t>
    </r>
  </si>
  <si>
    <r>
      <t xml:space="preserve">1. ICDS: </t>
    </r>
    <r>
      <rPr>
        <sz val="14"/>
        <rFont val="Arial Narrow"/>
        <family val="2"/>
      </rPr>
      <t>Support in H-t-H Survey of beneficiaries, especially in areas where ASHAs are not posted; Mobilization of Children and Pregnant women during RI/ VHND session; Participation of CDPO at Block level meetings and DPO at District level meetings;Active participation as Vaccinators during various Campaigns;  Support in JE campaign and BSPM rounds</t>
    </r>
    <r>
      <rPr>
        <b/>
        <sz val="14"/>
        <rFont val="Arial Narrow"/>
        <family val="2"/>
      </rPr>
      <t xml:space="preserve">
2. Education (BSA/Madhyamik): </t>
    </r>
    <r>
      <rPr>
        <sz val="14"/>
        <rFont val="Arial Narrow"/>
        <family val="2"/>
      </rPr>
      <t xml:space="preserve">Active participation as Vaccinator and supervisors during polio campaign; Support in relevant Health campaigns ; Participation of BEO/ABSA at Block level meetings and BSA at District level meetings; Support in awareness creation through rallies and classroom motivation. 
</t>
    </r>
    <r>
      <rPr>
        <b/>
        <sz val="14"/>
        <rFont val="Arial Narrow"/>
        <family val="2"/>
      </rPr>
      <t>3. Dept. of Panchayati Raj:</t>
    </r>
    <r>
      <rPr>
        <sz val="14"/>
        <rFont val="Arial Narrow"/>
        <family val="2"/>
      </rPr>
      <t xml:space="preserve"> Support in Mobilization during RI and Polio Campaign through VHSNCs; Participation at block and District level meetings.
</t>
    </r>
    <r>
      <rPr>
        <b/>
        <sz val="14"/>
        <rFont val="Arial Narrow"/>
        <family val="2"/>
      </rPr>
      <t>4. Deptt. of Urban Developmen</t>
    </r>
    <r>
      <rPr>
        <sz val="14"/>
        <rFont val="Arial Narrow"/>
        <family val="2"/>
      </rPr>
      <t>t</t>
    </r>
    <r>
      <rPr>
        <b/>
        <sz val="14"/>
        <rFont val="Arial Narrow"/>
        <family val="2"/>
      </rPr>
      <t>:</t>
    </r>
    <r>
      <rPr>
        <sz val="14"/>
        <rFont val="Arial Narrow"/>
        <family val="2"/>
      </rPr>
      <t xml:space="preserve"> Comprehensive support in Mobilization, providing manpower/vaccination sites during RI, Polio, JE and other immunization campaigns; Participation at block and district level meetings e.g., DHS, DTF-RI.
</t>
    </r>
    <r>
      <rPr>
        <b/>
        <sz val="14"/>
        <rFont val="Arial Narrow"/>
        <family val="2"/>
      </rPr>
      <t xml:space="preserve">
</t>
    </r>
  </si>
  <si>
    <r>
      <rPr>
        <b/>
        <sz val="14"/>
        <rFont val="Arial Narrow"/>
        <family val="2"/>
      </rPr>
      <t>In all 75 districts
HBNC-</t>
    </r>
    <r>
      <rPr>
        <sz val="14"/>
        <rFont val="Arial Narrow"/>
        <family val="2"/>
      </rPr>
      <t xml:space="preserve"> 167000 ASHA will be trained and functional (one per 1000 population)
</t>
    </r>
    <r>
      <rPr>
        <b/>
        <sz val="14"/>
        <rFont val="Arial Narrow"/>
        <family val="2"/>
      </rPr>
      <t>NBCC-</t>
    </r>
    <r>
      <rPr>
        <sz val="14"/>
        <rFont val="Arial Narrow"/>
        <family val="2"/>
      </rPr>
      <t xml:space="preserve"> around 3494 to be established (one at every delivery point)
</t>
    </r>
    <r>
      <rPr>
        <b/>
        <sz val="14"/>
        <rFont val="Arial Narrow"/>
        <family val="2"/>
      </rPr>
      <t>NBSU-</t>
    </r>
    <r>
      <rPr>
        <sz val="14"/>
        <rFont val="Arial Narrow"/>
        <family val="2"/>
      </rPr>
      <t xml:space="preserve">one at every FRUs
</t>
    </r>
    <r>
      <rPr>
        <b/>
        <sz val="14"/>
        <rFont val="Arial Narrow"/>
        <family val="2"/>
      </rPr>
      <t xml:space="preserve">SNCU- </t>
    </r>
    <r>
      <rPr>
        <sz val="14"/>
        <rFont val="Arial Narrow"/>
        <family val="2"/>
      </rPr>
      <t xml:space="preserve">Around 100 to be established (one at every combined female hospital or 100 bedded maternity wing)
</t>
    </r>
    <r>
      <rPr>
        <b/>
        <sz val="14"/>
        <rFont val="Arial Narrow"/>
        <family val="2"/>
      </rPr>
      <t>NRC-</t>
    </r>
    <r>
      <rPr>
        <sz val="14"/>
        <rFont val="Arial Narrow"/>
        <family val="2"/>
      </rPr>
      <t xml:space="preserve"> Around 81 to be established (one at every district male hospital)
</t>
    </r>
  </si>
  <si>
    <r>
      <t xml:space="preserve">Action Plan (2017-20)
</t>
    </r>
    <r>
      <rPr>
        <sz val="14"/>
        <rFont val="Arial Narrow"/>
        <family val="2"/>
      </rPr>
      <t>1. Training and ensuring functionality of 167000 ASHAs for the HBNC programme and other child health interventions
2. Ensuring establishment and functionality of 3394 NBCCs
3. Ensuring establishment and functionality of 280 NBSUs 
4. Ensuring establishment and functionality of 100 SNCUs
5. Ensuring establishment and functionality of 81 NRCs
6. mprove triage and referral management for newborn emergencies to maximize the efficiency of SNCUs to save newborn lives.
7. Training all ANMs on use of Gentamycin for sepsis in young infants and refresher trainings in child immunization. 
8. All facility and field staff to be trained in pneumonia and diarrhoea management, as per latest guidelines. 
9. Implementing IAPPD programme in all districts with ensured inter-departmental convergence.
10. Strengthening supply chain management to ensure that all drugs, supplies and equipment relating to management of newborn and childhood illnesses are available at all times at all relevant health facilities till the peripheral level. 
11. Strengthening UPHMIS which has improved formats for capturing key variables related to childhood diarrhoea and pneumonia. 
12. Engagement and sensitization of private sector (for example, through IMA) on evidence-based preventive, promotive and curative interventions for newborn and child health.</t>
    </r>
  </si>
  <si>
    <r>
      <t xml:space="preserve">Strategy for 2024
CHILD HEALTH: 
• </t>
    </r>
    <r>
      <rPr>
        <sz val="14"/>
        <rFont val="Arial Narrow"/>
        <family val="2"/>
      </rPr>
      <t>Strengthen and invest in health care system service delivery to ensure access to integrated packages of child health interventions through an optimal mixture of community and facility-based care. 
• Promote coordinated and integrated actions to improve infant and young child feeding and nutrition, access to safe drinking-water and sanitation, handwashing with soap, reduction in indoor air pollution, immunization, malaria and HIV prevention, and treatment of pneumonia and diarrhoea and other childhood illnesses and conditions. 
• Improve quality of care at all levels of service provision, supported by appropriate managerial responses at all levels. 
• Promote equity and reduce inequities through multidimensional approaches such as health insurance, outreach services and/or targeted community health services to ensure Universal Health Coverage and reduce out-of-pocket expenses.
• Identify and address emerging priorities of congenital anomalies, injuries and NCDs, including for children age five to nine years. 
• Foster inter-sectoral collaboration of health, ICDS, education, local government and other sectors.</t>
    </r>
    <r>
      <rPr>
        <b/>
        <sz val="14"/>
        <rFont val="Arial Narrow"/>
        <family val="2"/>
      </rPr>
      <t xml:space="preserve">
NEWBORN HEALTH 
</t>
    </r>
    <r>
      <rPr>
        <sz val="14"/>
        <rFont val="Arial Narrow"/>
        <family val="2"/>
      </rPr>
      <t xml:space="preserve">• Strengthen and invest in care during labour, childbirth and the first day and week of life. 
• Improve the quality of maternal and newborn care by introducing high-quality care with high-impact, cost-effective interventions for mother and baby together – in most cases, by the same health providers at the same time. 
• Reach every woman and every newborn to reduce inequities, notably through the introduction of financing based on prepayment and pooling as the basis for UHC. 
• Harness the power of parents, families and communities. Evidence has shown the power of engaged community leaders, women’s groups and community workers in turning the tide for better health outcomes for newborns. 
• Count every newborn. There is an urgent need to improve health metrics globally and nationally, especially for birth outcomes and quality of care. Every newborn needs to be registered and newborn deaths need to be counted. </t>
    </r>
    <r>
      <rPr>
        <b/>
        <sz val="14"/>
        <rFont val="Arial Narrow"/>
        <family val="2"/>
      </rPr>
      <t xml:space="preserve">
</t>
    </r>
  </si>
  <si>
    <r>
      <t xml:space="preserve">Interdepartmental &amp; intersectoral Coordination
1. Dept of. Medical Education: </t>
    </r>
    <r>
      <rPr>
        <sz val="14"/>
        <rFont val="Arial Narrow"/>
        <family val="2"/>
      </rPr>
      <t xml:space="preserve">For running of NBCC, NBSU, SNCU &amp; NRC in their respective medical colleges; For technical support of medical and paramedical staff of above units and  capacity building support for HBNC programme personnel; Inclusion of ‘Infant and Child Nutrition’ in the curriculum of Nursing, Undergraduate and Graduate courses 
</t>
    </r>
    <r>
      <rPr>
        <b/>
        <sz val="14"/>
        <rFont val="Arial Narrow"/>
        <family val="2"/>
      </rPr>
      <t xml:space="preserve">2. ICDS: </t>
    </r>
    <r>
      <rPr>
        <sz val="14"/>
        <rFont val="Arial Narrow"/>
        <family val="2"/>
      </rPr>
      <t xml:space="preserve">Co-operation in VHNDs and Nutrition related issues at the level of AWC;  Convergence for IYCF Programme and during BSPM rounds; Child nutrition supplementation through Hausla Poshan Yojana; Enhancing community awareness about harmful effects of household air pollution on child health; Social Mobilization.
</t>
    </r>
    <r>
      <rPr>
        <b/>
        <sz val="14"/>
        <rFont val="Arial Narrow"/>
        <family val="2"/>
      </rPr>
      <t>3. Dept of Panchayati Raj:</t>
    </r>
    <r>
      <rPr>
        <sz val="14"/>
        <rFont val="Arial Narrow"/>
        <family val="2"/>
      </rPr>
      <t xml:space="preserve"> Cooperation of Gram Pradhan and VHSNC members in HBNC and others related programmes; VHSNCs can help in promotion of construction of toilets;  Enhancing community awareness about harmful effects of household air pollution on child health; Inter-departmental coordination to create awareness and introduction of smokeless chulhas and subsidy for LPG to BPL; Promote new techniques for reducing indoor smoke, using same fuels; A detailed action plan to be made incorporating inter-departmental coordination to combat household and ambient air pollution; Social Mobilization.  Inter-departmental coordination to promote construction of household toilets through Total Sanitation Campaign (TSC); Ensure construction of toilets at all health facilities, sub-centres, AWCs and at schools; IEC/BCC materials to sensitize community on the importance of the use of toilets. Ensuring that VHSNC activities/ plans are incorporated/ approved and supported in the GPDP.
</t>
    </r>
    <r>
      <rPr>
        <b/>
        <sz val="14"/>
        <rFont val="Arial Narrow"/>
        <family val="2"/>
      </rPr>
      <t>4. Dept. of Education</t>
    </r>
    <r>
      <rPr>
        <sz val="14"/>
        <rFont val="Arial Narrow"/>
        <family val="2"/>
      </rPr>
      <t xml:space="preserve">: IEC for WASH to be displayed at health facilities &amp; schools; Develop hand washing habits among school children through RBSK; Social Mobilization.
</t>
    </r>
    <r>
      <rPr>
        <b/>
        <sz val="14"/>
        <rFont val="Arial Narrow"/>
        <family val="2"/>
      </rPr>
      <t>5. Jal Nigam:</t>
    </r>
    <r>
      <rPr>
        <sz val="14"/>
        <rFont val="Arial Narrow"/>
        <family val="2"/>
      </rPr>
      <t xml:space="preserve"> Ensure rational distribution of hand pumps and ensure their regular maintenance;  Ensure 100% coverage of piped water supply.Ensure regular testing of drinking water from different sources; Promoting cheap way of improving water quality like chlorine tablets/boiling of water/SODIS/Water treatment tablets, etc;  Establishment of Water Treatment Plants in affected areas. Use of treated running water sources/rain water harvesting /RO in Fluorosis endemic districts.
</t>
    </r>
    <r>
      <rPr>
        <b/>
        <sz val="14"/>
        <rFont val="Arial Narrow"/>
        <family val="2"/>
      </rPr>
      <t xml:space="preserve">6. Dept. of Rural Development (Uttar Pradesh State Rural Livelihood Mission): </t>
    </r>
    <r>
      <rPr>
        <sz val="14"/>
        <rFont val="Arial Narrow"/>
        <family val="2"/>
      </rPr>
      <t xml:space="preserve">Roll-out of 10 effective Nutrition Interventions to ensure adequate nutrition during first 1000 days through Self Help groups and Village Organizations 
</t>
    </r>
    <r>
      <rPr>
        <b/>
        <sz val="14"/>
        <rFont val="Arial Narrow"/>
        <family val="2"/>
      </rPr>
      <t xml:space="preserve">
</t>
    </r>
  </si>
  <si>
    <r>
      <t>1. Establishment of  HIV testing facilities / Mobile lab facilities atlest one in each block  (as against current figure of about 200 block) including prisons
2.Establishment of ART centres in all 75 districts of UP (as against current figure of 38)
3. Scale up of viral load testing and lay provider testing</t>
    </r>
    <r>
      <rPr>
        <sz val="14"/>
        <color indexed="10"/>
        <rFont val="Arial Narrow"/>
        <family val="2"/>
      </rPr>
      <t xml:space="preserve"> </t>
    </r>
    <r>
      <rPr>
        <sz val="14"/>
        <rFont val="Arial Narrow"/>
        <family val="2"/>
      </rPr>
      <t xml:space="preserve">
4. Establishment of new STI/RTI etiological diagnostic facilities atleast one  in each District.
5. Pre-exposure prophylaxis of High Risk Groups (sex workers, men who have sex with men, people who inject drugs and transgender people).
</t>
    </r>
  </si>
  <si>
    <r>
      <rPr>
        <b/>
        <sz val="14"/>
        <rFont val="Arial Narrow"/>
        <family val="2"/>
      </rPr>
      <t>1.Transport department:</t>
    </r>
    <r>
      <rPr>
        <sz val="14"/>
        <rFont val="Arial Narrow"/>
        <family val="2"/>
      </rPr>
      <t xml:space="preserve"> Voluntary Counseling &amp; testing of Truck drivers/ Data Sharing/ support for identification of Counselling sites/ utilization of already available infrastructure for awareness generation.
</t>
    </r>
    <r>
      <rPr>
        <b/>
        <sz val="14"/>
        <rFont val="Arial Narrow"/>
        <family val="2"/>
      </rPr>
      <t>2. Dept. of Information &amp; PR:</t>
    </r>
    <r>
      <rPr>
        <sz val="14"/>
        <rFont val="Arial Narrow"/>
        <family val="2"/>
      </rPr>
      <t xml:space="preserve"> To raise public awareness on modes of HIV transmission, ways of prevention and the need to seek prompt counseling &amp; testing 
</t>
    </r>
    <r>
      <rPr>
        <b/>
        <sz val="14"/>
        <rFont val="Arial Narrow"/>
        <family val="2"/>
      </rPr>
      <t>3</t>
    </r>
    <r>
      <rPr>
        <sz val="14"/>
        <rFont val="Arial Narrow"/>
        <family val="2"/>
      </rPr>
      <t>.</t>
    </r>
    <r>
      <rPr>
        <b/>
        <sz val="14"/>
        <rFont val="Arial Narrow"/>
        <family val="2"/>
      </rPr>
      <t>Education:</t>
    </r>
    <r>
      <rPr>
        <sz val="14"/>
        <rFont val="Arial Narrow"/>
        <family val="2"/>
      </rPr>
      <t xml:space="preserve"> Raise awareness on modes of HIV transmission and ways of prevention among adolescent boys and girls
</t>
    </r>
    <r>
      <rPr>
        <b/>
        <sz val="14"/>
        <rFont val="Arial Narrow"/>
        <family val="2"/>
      </rPr>
      <t xml:space="preserve">4. Labor department: </t>
    </r>
    <r>
      <rPr>
        <sz val="14"/>
        <rFont val="Arial Narrow"/>
        <family val="2"/>
      </rPr>
      <t xml:space="preserve">Ensuring support (in jobs, etc) to people living with HIV/AIDS.
</t>
    </r>
    <r>
      <rPr>
        <b/>
        <sz val="14"/>
        <rFont val="Arial Narrow"/>
        <family val="2"/>
      </rPr>
      <t>5. Rural Development</t>
    </r>
    <r>
      <rPr>
        <sz val="14"/>
        <rFont val="Arial Narrow"/>
        <family val="2"/>
      </rPr>
      <t>; Allotment of houses under PMAY to BPL PLHIVs.</t>
    </r>
  </si>
  <si>
    <r>
      <rPr>
        <b/>
        <sz val="14"/>
        <rFont val="Arial Narrow"/>
        <family val="2"/>
      </rPr>
      <t>1. Integrated, patient-centred TB care and prevention:</t>
    </r>
    <r>
      <rPr>
        <sz val="14"/>
        <rFont val="Arial Narrow"/>
        <family val="2"/>
      </rPr>
      <t xml:space="preserve"> including early diagnosis of TB; treatment of all people with TB, including those with drug-resistant TB; collaborative TB/HIV activities and management of co-morbidities; preventive treatment of people at high risk; and vaccination against TB. 
</t>
    </r>
    <r>
      <rPr>
        <b/>
        <sz val="14"/>
        <rFont val="Arial Narrow"/>
        <family val="2"/>
      </rPr>
      <t>2. Policies and supportive systems:</t>
    </r>
    <r>
      <rPr>
        <sz val="14"/>
        <rFont val="Arial Narrow"/>
        <family val="2"/>
      </rPr>
      <t xml:space="preserve"> including political commitment with adequate resources for TB care and prevention; engagement of communities, civil society organizations and public and private care providers; UHC policy and regulatory frameworks for case notification, vital registration, including ascertainment of causes of deaths in hospitals and communities, quality and rational use of medicines, and infection control; and social protection, poverty alleviation and actions on the other determinants of TB. 
</t>
    </r>
    <r>
      <rPr>
        <b/>
        <sz val="14"/>
        <rFont val="Arial Narrow"/>
        <family val="2"/>
      </rPr>
      <t>3.</t>
    </r>
    <r>
      <rPr>
        <sz val="14"/>
        <rFont val="Arial Narrow"/>
        <family val="2"/>
      </rPr>
      <t xml:space="preserve"> </t>
    </r>
    <r>
      <rPr>
        <b/>
        <sz val="14"/>
        <rFont val="Arial Narrow"/>
        <family val="2"/>
      </rPr>
      <t xml:space="preserve">Intensified research and innovation: </t>
    </r>
    <r>
      <rPr>
        <sz val="14"/>
        <rFont val="Arial Narrow"/>
        <family val="2"/>
      </rPr>
      <t xml:space="preserve">including discovery, development and uptake of new tools, interventions and strategies; and research to optimize implementation, impact and promotion of innovations.
</t>
    </r>
  </si>
  <si>
    <r>
      <rPr>
        <b/>
        <sz val="14"/>
        <rFont val="Arial Narrow"/>
        <family val="2"/>
      </rPr>
      <t>NACP:</t>
    </r>
    <r>
      <rPr>
        <sz val="14"/>
        <rFont val="Arial Narrow"/>
        <family val="2"/>
      </rPr>
      <t xml:space="preserve"> Ensure coordination to track and address TB-HIV co-infection
</t>
    </r>
    <r>
      <rPr>
        <b/>
        <sz val="14"/>
        <rFont val="Arial Narrow"/>
        <family val="2"/>
      </rPr>
      <t xml:space="preserve">State Rural Livelihood Mission: </t>
    </r>
    <r>
      <rPr>
        <sz val="14"/>
        <rFont val="Arial Narrow"/>
        <family val="2"/>
      </rPr>
      <t xml:space="preserve">Ensuring livelihood related support to TB patients post recovery
</t>
    </r>
    <r>
      <rPr>
        <b/>
        <sz val="14"/>
        <rFont val="Arial Narrow"/>
        <family val="2"/>
      </rPr>
      <t>Private Sector:</t>
    </r>
    <r>
      <rPr>
        <sz val="14"/>
        <rFont val="Arial Narrow"/>
        <family val="2"/>
      </rPr>
      <t xml:space="preserve"> Ensure complete TB notification through Nikshay Portal
</t>
    </r>
    <r>
      <rPr>
        <b/>
        <sz val="14"/>
        <rFont val="Arial Narrow"/>
        <family val="2"/>
      </rPr>
      <t>Education:</t>
    </r>
    <r>
      <rPr>
        <sz val="14"/>
        <rFont val="Arial Narrow"/>
        <family val="2"/>
      </rPr>
      <t xml:space="preserve"> Ensure public health (including content related to TB prevention and control) related chapters in school curricula
</t>
    </r>
    <r>
      <rPr>
        <b/>
        <sz val="14"/>
        <rFont val="Arial Narrow"/>
        <family val="2"/>
      </rPr>
      <t xml:space="preserve">Labor/Industries: </t>
    </r>
    <r>
      <rPr>
        <sz val="14"/>
        <rFont val="Arial Narrow"/>
        <family val="2"/>
      </rPr>
      <t xml:space="preserve">Provisions and policies to reduce respiratory illnesses due to occupational health hazards (such as Silicosis, Asbestosis, Byssinosis, others) for people working in stone-cutting/pencil cutting/ceramic/mining/asbestos-cement/textile and other similar industries
</t>
    </r>
    <r>
      <rPr>
        <b/>
        <sz val="14"/>
        <rFont val="Arial Narrow"/>
        <family val="2"/>
      </rPr>
      <t>ICDS/PDS:</t>
    </r>
    <r>
      <rPr>
        <sz val="14"/>
        <rFont val="Arial Narrow"/>
        <family val="2"/>
      </rPr>
      <t xml:space="preserve"> Ensure protein dense diet for TB patients
</t>
    </r>
    <r>
      <rPr>
        <b/>
        <sz val="14"/>
        <rFont val="Arial Narrow"/>
        <family val="2"/>
      </rPr>
      <t>Panchayati Raj:</t>
    </r>
    <r>
      <rPr>
        <sz val="14"/>
        <rFont val="Arial Narrow"/>
        <family val="2"/>
      </rPr>
      <t xml:space="preserve"> (1). Enhance public awareness on harmful effects of indoor air pollution; (2) Promote new techniques for reducing indoor smoke, using same fuels, till the time cleaner fuel options are not available to all
</t>
    </r>
    <r>
      <rPr>
        <b/>
        <sz val="14"/>
        <rFont val="Arial Narrow"/>
        <family val="2"/>
      </rPr>
      <t xml:space="preserve">Minority Affairs: </t>
    </r>
    <r>
      <rPr>
        <sz val="14"/>
        <rFont val="Arial Narrow"/>
        <family val="2"/>
      </rPr>
      <t xml:space="preserve">To enhance the reach of the programme in minority areas.
</t>
    </r>
    <r>
      <rPr>
        <b/>
        <sz val="14"/>
        <rFont val="Arial Narrow"/>
        <family val="2"/>
      </rPr>
      <t>Information department:</t>
    </r>
    <r>
      <rPr>
        <sz val="14"/>
        <rFont val="Arial Narrow"/>
        <family val="2"/>
      </rPr>
      <t xml:space="preserve"> To enhace public awareness about the issue through multiple channels
</t>
    </r>
  </si>
  <si>
    <r>
      <rPr>
        <b/>
        <sz val="14"/>
        <rFont val="Arial Narrow"/>
        <family val="2"/>
      </rPr>
      <t xml:space="preserve">1. Secondary Education-  </t>
    </r>
    <r>
      <rPr>
        <sz val="14"/>
        <rFont val="Arial Narrow"/>
        <family val="2"/>
      </rPr>
      <t xml:space="preserve">Proposed to include Leprosy awareness in the Chapter on Public Health to create greater awareness.
</t>
    </r>
    <r>
      <rPr>
        <b/>
        <sz val="14"/>
        <rFont val="Arial Narrow"/>
        <family val="2"/>
      </rPr>
      <t>2. ICDS</t>
    </r>
    <r>
      <rPr>
        <sz val="14"/>
        <rFont val="Arial Narrow"/>
        <family val="2"/>
      </rPr>
      <t xml:space="preserve">- Participation of Anganwadi Workers in Leprosy related Campaigns.
</t>
    </r>
    <r>
      <rPr>
        <b/>
        <sz val="14"/>
        <rFont val="Arial Narrow"/>
        <family val="2"/>
      </rPr>
      <t>3</t>
    </r>
    <r>
      <rPr>
        <sz val="14"/>
        <rFont val="Arial Narrow"/>
        <family val="2"/>
      </rPr>
      <t xml:space="preserve">.  </t>
    </r>
    <r>
      <rPr>
        <b/>
        <sz val="14"/>
        <rFont val="Arial Narrow"/>
        <family val="2"/>
      </rPr>
      <t>Deptt. of Panchayati Raj-</t>
    </r>
    <r>
      <rPr>
        <sz val="14"/>
        <rFont val="Arial Narrow"/>
        <family val="2"/>
      </rPr>
      <t xml:space="preserve">VH SNC involvement in Leprosy related awareness generation.
</t>
    </r>
    <r>
      <rPr>
        <b/>
        <sz val="14"/>
        <rFont val="Arial Narrow"/>
        <family val="2"/>
      </rPr>
      <t>4. Divyangjan Department-</t>
    </r>
    <r>
      <rPr>
        <sz val="14"/>
        <rFont val="Arial Narrow"/>
        <family val="2"/>
      </rPr>
      <t xml:space="preserve">Ensuring prompt pensions as per existing rules. !00 % coverage of all Leprosy affected persons with disabilities.
</t>
    </r>
    <r>
      <rPr>
        <b/>
        <sz val="14"/>
        <rFont val="Arial Narrow"/>
        <family val="2"/>
      </rPr>
      <t>5. Information  Deptt.;</t>
    </r>
    <r>
      <rPr>
        <sz val="14"/>
        <rFont val="Arial Narrow"/>
        <family val="2"/>
      </rPr>
      <t xml:space="preserve"> Leprosy related awareness generation through different forums.
6. </t>
    </r>
    <r>
      <rPr>
        <b/>
        <sz val="14"/>
        <rFont val="Arial Narrow"/>
        <family val="2"/>
      </rPr>
      <t>SUDA</t>
    </r>
    <r>
      <rPr>
        <sz val="14"/>
        <rFont val="Arial Narrow"/>
        <family val="2"/>
      </rPr>
      <t>; Allottment of Houses for Leprosy affected persons while ensuring that they are not alienated  from the general population.
7.</t>
    </r>
    <r>
      <rPr>
        <b/>
        <sz val="14"/>
        <rFont val="Arial Narrow"/>
        <family val="2"/>
      </rPr>
      <t xml:space="preserve"> Deptt. of Urban Housing; </t>
    </r>
    <r>
      <rPr>
        <sz val="14"/>
        <rFont val="Arial Narrow"/>
        <family val="2"/>
      </rPr>
      <t xml:space="preserve">Allotment of houses on priority for Leprosy patients living below poverty level under the Pradhan Mantri Awas Yojana ensuring that such houses are not alienated from the general community.
8. </t>
    </r>
    <r>
      <rPr>
        <b/>
        <sz val="14"/>
        <rFont val="Arial Narrow"/>
        <family val="2"/>
      </rPr>
      <t>Medical Education; S</t>
    </r>
    <r>
      <rPr>
        <sz val="14"/>
        <rFont val="Arial Narrow"/>
        <family val="2"/>
      </rPr>
      <t xml:space="preserve">tudents of Medical and Nursing be involved in Leprosy campaigns envisaged in Pradhan Mantri Pragati Program.
</t>
    </r>
  </si>
  <si>
    <r>
      <t>1. Procurement of compression pumps for improved indoor residual spraying 
2. Social Mobilization: Collaboration with BMGF and KALACORE etc</t>
    </r>
    <r>
      <rPr>
        <b/>
        <sz val="14"/>
        <rFont val="Arial Narrow"/>
        <family val="2"/>
      </rPr>
      <t xml:space="preserve">
</t>
    </r>
  </si>
  <si>
    <t xml:space="preserve">MALARIA
1. Ensure uninterrupted supply of malaria diagnostics, drugs and vector control supplies 
2. Strengthen outreach services     
3. Annual Training of medical officers in high endemic areas 
4. Strengthen surveillance capacity 
</t>
  </si>
  <si>
    <r>
      <t xml:space="preserve">
</t>
    </r>
    <r>
      <rPr>
        <b/>
        <sz val="14"/>
        <rFont val="Arial Narrow"/>
        <family val="2"/>
      </rPr>
      <t>1. Food &amp; Civil Supplies</t>
    </r>
    <r>
      <rPr>
        <sz val="14"/>
        <rFont val="Arial Narrow"/>
        <family val="2"/>
      </rPr>
      <t xml:space="preserve">: LLINs through PDS in endemic areas
</t>
    </r>
    <r>
      <rPr>
        <b/>
        <sz val="14"/>
        <rFont val="Arial Narrow"/>
        <family val="2"/>
      </rPr>
      <t xml:space="preserve">2. District Administration; </t>
    </r>
    <r>
      <rPr>
        <sz val="14"/>
        <rFont val="Arial Narrow"/>
        <family val="2"/>
      </rPr>
      <t xml:space="preserve">Support required in endemic Districts to  ensure NGOs are  made local partners for malaria control activities particularly for BCC activities and to increase reporting of malaria cases and deaths.
</t>
    </r>
    <r>
      <rPr>
        <b/>
        <sz val="14"/>
        <rFont val="Arial Narrow"/>
        <family val="2"/>
      </rPr>
      <t xml:space="preserve">3. Medical Education; </t>
    </r>
    <r>
      <rPr>
        <sz val="14"/>
        <rFont val="Arial Narrow"/>
        <family val="2"/>
      </rPr>
      <t xml:space="preserve"> Support in the form of conducting studies to assess  high malaria burden pockets 
</t>
    </r>
    <r>
      <rPr>
        <b/>
        <sz val="14"/>
        <rFont val="Arial Narrow"/>
        <family val="2"/>
      </rPr>
      <t>4. Education</t>
    </r>
    <r>
      <rPr>
        <sz val="14"/>
        <rFont val="Arial Narrow"/>
        <family val="2"/>
      </rPr>
      <t xml:space="preserve">: To include chapter on vector borne disease prevention and control      
Collaboration with BMGF and KALACORE etc.  for social mobilization for i) case detection and vector management ii) for accepting indoor residual spraying. 
</t>
    </r>
    <r>
      <rPr>
        <b/>
        <sz val="14"/>
        <rFont val="Arial Narrow"/>
        <family val="2"/>
      </rPr>
      <t>5. Deptt. of Panchayati Raj;</t>
    </r>
    <r>
      <rPr>
        <sz val="14"/>
        <rFont val="Arial Narrow"/>
        <family val="2"/>
      </rPr>
      <t xml:space="preserve"> For promotion of disease prevention and prompt care-seeking through VHNSCs. To ensure environmental sanitation &amp; to promote use of sanitary latrines. To incorporate fogging/ spraying/ cleanliness activities in GPDP.
</t>
    </r>
    <r>
      <rPr>
        <b/>
        <sz val="14"/>
        <rFont val="Arial Narrow"/>
        <family val="2"/>
      </rPr>
      <t xml:space="preserve">6. Private Sector: </t>
    </r>
    <r>
      <rPr>
        <sz val="14"/>
        <rFont val="Arial Narrow"/>
        <family val="2"/>
      </rPr>
      <t>Collaboration with private providers  to have uniformity in treatment protocols , quality etc. and in reporting cases and epidemic/outbreaks, participate in capacity building and have a public health approach/</t>
    </r>
    <r>
      <rPr>
        <b/>
        <sz val="14"/>
        <rFont val="Arial Narrow"/>
        <family val="2"/>
      </rPr>
      <t xml:space="preserve">
</t>
    </r>
    <r>
      <rPr>
        <sz val="14"/>
        <rFont val="Arial Narrow"/>
        <family val="2"/>
      </rPr>
      <t xml:space="preserve"> community mobilization for removing breeding sites.
</t>
    </r>
    <r>
      <rPr>
        <b/>
        <sz val="14"/>
        <rFont val="Arial Narrow"/>
        <family val="2"/>
      </rPr>
      <t>7. Deptt. of Urban Development/ Urban Local Bodies;</t>
    </r>
    <r>
      <rPr>
        <sz val="14"/>
        <rFont val="Arial Narrow"/>
        <family val="2"/>
      </rPr>
      <t xml:space="preserve">  Support required for fogging and waste disposal acitivities/ enforcement of Civic By-laws etc. In addition  Department also to explore possibilities of eco friendly fogging alternatives.
</t>
    </r>
    <r>
      <rPr>
        <b/>
        <sz val="14"/>
        <rFont val="Arial Narrow"/>
        <family val="2"/>
      </rPr>
      <t>8. Fisheries Department</t>
    </r>
    <r>
      <rPr>
        <sz val="14"/>
        <rFont val="Arial Narrow"/>
        <family val="2"/>
      </rPr>
      <t xml:space="preserve">:For supply of Larvivorous fishes for ponds and water bodies
</t>
    </r>
    <r>
      <rPr>
        <b/>
        <sz val="14"/>
        <rFont val="Arial Narrow"/>
        <family val="2"/>
      </rPr>
      <t xml:space="preserve">9. Information &amp; PR: </t>
    </r>
    <r>
      <rPr>
        <sz val="14"/>
        <rFont val="Arial Narrow"/>
        <family val="2"/>
      </rPr>
      <t xml:space="preserve">To raise public awareness about vector-borne disease prevention
</t>
    </r>
    <r>
      <rPr>
        <b/>
        <sz val="14"/>
        <rFont val="Arial Narrow"/>
        <family val="2"/>
      </rPr>
      <t xml:space="preserve">10. Department of Women &amp; Child Development: </t>
    </r>
    <r>
      <rPr>
        <sz val="14"/>
        <rFont val="Arial Narrow"/>
        <family val="2"/>
      </rPr>
      <t>To raise public awareness about vector-borne disease prevention</t>
    </r>
    <r>
      <rPr>
        <b/>
        <sz val="14"/>
        <rFont val="Arial Narrow"/>
        <family val="2"/>
      </rPr>
      <t xml:space="preserve">
                                </t>
    </r>
  </si>
  <si>
    <r>
      <rPr>
        <b/>
        <sz val="14"/>
        <rFont val="Arial Narrow"/>
        <family val="2"/>
      </rPr>
      <t xml:space="preserve">Lymphatic Filariasis-
</t>
    </r>
    <r>
      <rPr>
        <sz val="14"/>
        <rFont val="Arial Narrow"/>
        <family val="2"/>
      </rPr>
      <t>1. Transmission control: to prevent the occurrence of new infection and disease by administration of annual single dose of anti-filarial drug i.e. DEC and/or co-administration of DEC+Albendazole.
2. Disability Prevention and Management: for those individuals who already have the disease
3. Home based management: Limb hygiene for lymphoedema  
4. Hospital based management: surgical correction for hydrocele                      
5. Disease burden estimation, Mapping and stratification, Advocacy, Social mobilization, implementation of MDA, Monitoring and Evaluation and Background surveillance to prevent resurgence</t>
    </r>
    <r>
      <rPr>
        <b/>
        <sz val="14"/>
        <rFont val="Arial Narrow"/>
        <family val="2"/>
      </rPr>
      <t xml:space="preserve">
</t>
    </r>
  </si>
  <si>
    <r>
      <rPr>
        <b/>
        <sz val="14"/>
        <rFont val="Arial Narrow"/>
        <family val="2"/>
      </rPr>
      <t>Dengue &amp; Chikungunya-</t>
    </r>
    <r>
      <rPr>
        <sz val="14"/>
        <rFont val="Arial Narrow"/>
        <family val="2"/>
      </rPr>
      <t xml:space="preserve"> 
1. Surveillance- i) Fever surveillance ii) Recognition of dengue haemorrhagic fever cases iii) reporting cases to health authorities iv) Mosquito surveillance v) Virological surveillance 
2. Development of epidemic contigency plans 
3. Control of Dengue Haemorrhagic fever- i) Emergency Mosquito control ii) Management of clinical care iii) Exchange of information</t>
    </r>
  </si>
  <si>
    <r>
      <rPr>
        <b/>
        <sz val="14"/>
        <rFont val="Arial Narrow"/>
        <family val="2"/>
      </rPr>
      <t>Action Plan from 2017-18 to 2019-20</t>
    </r>
    <r>
      <rPr>
        <sz val="14"/>
        <rFont val="Arial Narrow"/>
        <family val="2"/>
      </rPr>
      <t xml:space="preserve">
1. Ensuring effective collaboration &amp; cordination with IDSP &amp; other technical support agencies (private &amp; public). 
2. At present 38 districts are endemic for AES/JE disease, among which GoI is assisting &amp; providing financial support in 20 High Priority Districts (HPD). From year 2017-18 all 38 endemic district are planned to be included as HPDs.
3. Improving JE vaccination: Targeted to achieve atleast 75 to 80 percent achievement of JE vaccination against JE vaccination target.
4. Ensuring effective &amp; continued IEC/BCC to enhance community awareness on prompt identification and care-seeking for the symptoms of AES/JE
5. Early and adequate treatment of cases at block level &amp; specialized treatment at district level treatment centers.
6. Effective vector reduction &amp; control measures in sensitive &amp; endemic districts. 
7. Strengthening of surveillance &amp; reporting of AES/JE cases from public &amp; private hospitals through IDSP.
8. Effective monitoring &amp; supervision. 
9. Lab strengthening to provide JE and other causal organism testing at treatment centers.
10. Ensuring Inter department coordination &amp; co-operation.</t>
    </r>
  </si>
  <si>
    <r>
      <rPr>
        <b/>
        <sz val="14"/>
        <rFont val="Arial Narrow"/>
        <family val="2"/>
      </rPr>
      <t>Strategy - 2024</t>
    </r>
    <r>
      <rPr>
        <sz val="14"/>
        <rFont val="Arial Narrow"/>
        <family val="2"/>
      </rPr>
      <t xml:space="preserve">
1. Proposed Organogram of AES/JE Cell in the State for effective administration, surveillance, evaluation, monitoring, reporting &amp; record keeping etc.
2. Ensure universal covergae with JE vaccination in all endemic areas
3. Strengthen surveillance, vector control, case management and prompt management and referral of serious and complicated cases
4. Improve access to safe drinking water and proper sanitation facilities to the target population in affected rural and urban areas
5. Estimate disability burden due to JE/AES, and to provide for adequate facilities for physical, medical, neurological and social rehabilitation
6. Improve nutritional status of children at risk of JE/AES
7. Carry out intensified IEC/BCC activities regarding JE/AES.
8. Uptake of newer technologies to combat vector (ex: advanced equipment which attract and incinerates the mosquitos, insecticide spray by drones in hot spots in endemic areas)
9. Uptake and rapid scale-up of new diagnostic technologies as and when they are available</t>
    </r>
  </si>
  <si>
    <r>
      <rPr>
        <b/>
        <sz val="14"/>
        <rFont val="Arial Narrow"/>
        <family val="2"/>
      </rPr>
      <t>Jal Nigam:-</t>
    </r>
    <r>
      <rPr>
        <sz val="14"/>
        <rFont val="Arial Narrow"/>
        <family val="2"/>
      </rPr>
      <t xml:space="preserve">
• Establishment/replacement of India Mark II hand pump by piped water supply, TTSP/MPWS with priority in AES sensitive districts.
• To ensure maintenance of India Mark II hand pump, TTSP/MPWS &amp; to ensure testing of water quality.
</t>
    </r>
    <r>
      <rPr>
        <b/>
        <sz val="14"/>
        <rFont val="Arial Narrow"/>
        <family val="2"/>
      </rPr>
      <t>Panchayati Raj Vibhag:-</t>
    </r>
    <r>
      <rPr>
        <sz val="14"/>
        <rFont val="Arial Narrow"/>
        <family val="2"/>
      </rPr>
      <t xml:space="preserve">
• To ensure vector reduction through insecticides. IEC/BCC through active participation of VHSNC; Maintenance of water supplying equipments; to ensure environmental sanitation &amp; to promote use of sanitary latrines.
</t>
    </r>
    <r>
      <rPr>
        <b/>
        <sz val="14"/>
        <rFont val="Arial Narrow"/>
        <family val="2"/>
      </rPr>
      <t>Viklang Kalyan Vibhag:-</t>
    </r>
    <r>
      <rPr>
        <sz val="14"/>
        <rFont val="Arial Narrow"/>
        <family val="2"/>
      </rPr>
      <t xml:space="preserve">
• To ensure functionality of existing DDRCs and to establish new DDRCs in JE sensitive districts with equipments &amp; aids support to disabled; To facilitate issuance of disability certificates to disabled from medical department; To facilitate distribution of financial assistance to disabled;  To organize surveys and camps for seek out disabled and to facilitate them for getting rehabilitation services. 
</t>
    </r>
    <r>
      <rPr>
        <b/>
        <sz val="14"/>
        <rFont val="Arial Narrow"/>
        <family val="2"/>
      </rPr>
      <t>Animal Husbandry &amp; Fisheries:-</t>
    </r>
    <r>
      <rPr>
        <sz val="14"/>
        <rFont val="Arial Narrow"/>
        <family val="2"/>
      </rPr>
      <t xml:space="preserve">
• Ensuring awareness amongst piggery holders about cleanliness, netting and insecticide sprays and fogging in and around piggeries, sero-surveillance in pigs, efforts towards establishing and shifting piggeries at a distance from human habitat; to promote public towards hatching larvaevorous fishes; hatching larvaevorous fishes in water bodies of JE sensitive districts.
</t>
    </r>
    <r>
      <rPr>
        <b/>
        <sz val="14"/>
        <rFont val="Arial Narrow"/>
        <family val="2"/>
      </rPr>
      <t>ICDS:-</t>
    </r>
    <r>
      <rPr>
        <sz val="14"/>
        <rFont val="Arial Narrow"/>
        <family val="2"/>
      </rPr>
      <t xml:space="preserve">
• To ensure prevention of malnutrition in children; Tracking absentee children for health ailments and if suffering from disease then to inform local health worker for further medical assistance; ensuring cooperation in JE vaccination &amp; IEC/BCC; to promote use of NRC for treatment of children with malnutrition; to ensure provision of safe water to children attending Anganwadi centers.
</t>
    </r>
    <r>
      <rPr>
        <b/>
        <sz val="14"/>
        <rFont val="Arial Narrow"/>
        <family val="2"/>
      </rPr>
      <t>Basic Education:-</t>
    </r>
    <r>
      <rPr>
        <sz val="14"/>
        <rFont val="Arial Narrow"/>
        <family val="2"/>
      </rPr>
      <t xml:space="preserve">
• Tracking absentee children for health ailments and if suffering from disease then to inform local health worker for further medical assistance; to ensure provision of safe water to children at schools; availability of water seal sanitary latrines in school.</t>
    </r>
  </si>
  <si>
    <r>
      <rPr>
        <b/>
        <sz val="14"/>
        <rFont val="Arial Narrow"/>
        <family val="2"/>
      </rPr>
      <t xml:space="preserve">Action Plan from 2017-18 to 2019-20
</t>
    </r>
    <r>
      <rPr>
        <sz val="14"/>
        <rFont val="Arial Narrow"/>
        <family val="2"/>
      </rPr>
      <t>1. 100% Training of health personnel for animal bite wound management and post exposure prophylaxis and reporting.
2. 100% surveillance of animal bite cases.</t>
    </r>
  </si>
  <si>
    <r>
      <rPr>
        <b/>
        <sz val="14"/>
        <rFont val="Arial Narrow"/>
        <family val="2"/>
      </rPr>
      <t>Strategy - 2024</t>
    </r>
    <r>
      <rPr>
        <sz val="14"/>
        <rFont val="Arial Narrow"/>
        <family val="2"/>
      </rPr>
      <t xml:space="preserve">
1. Mass vaccination of dogs. 100% (percent) vaccination of stray dogs with tagging &amp; data sharing.
2. Dog Population Management. Population survey of dogs.
3. Strengthening surveillance.
4. Pre-exposure vaccination to the workers of forest department and health workers.
5. Survey of animals for presence of rabies (e.g. wild life sancturies etc.).
6. Laboratory Strengthening.
7. Vaccination of all pets.
</t>
    </r>
  </si>
  <si>
    <r>
      <rPr>
        <b/>
        <sz val="14"/>
        <rFont val="Arial Narrow"/>
        <family val="2"/>
      </rPr>
      <t>Interdepartmental Co-ordination</t>
    </r>
    <r>
      <rPr>
        <sz val="14"/>
        <rFont val="Arial Narrow"/>
        <family val="2"/>
      </rPr>
      <t xml:space="preserve">
</t>
    </r>
    <r>
      <rPr>
        <b/>
        <sz val="14"/>
        <rFont val="Arial Narrow"/>
        <family val="2"/>
      </rPr>
      <t>1. Animal Husbandry Deptt.:</t>
    </r>
    <r>
      <rPr>
        <sz val="14"/>
        <rFont val="Arial Narrow"/>
        <family val="2"/>
      </rPr>
      <t xml:space="preserve"> For mass vacanation of dogs, dog population management and strengthening surveillance.
</t>
    </r>
    <r>
      <rPr>
        <b/>
        <sz val="14"/>
        <rFont val="Arial Narrow"/>
        <family val="2"/>
      </rPr>
      <t xml:space="preserve">2. Deptt. of Urban Development/ Urban Local Bodies: </t>
    </r>
    <r>
      <rPr>
        <sz val="14"/>
        <rFont val="Arial Narrow"/>
        <family val="2"/>
      </rPr>
      <t xml:space="preserve">Sterilization of Stray dogs/Rehabilitation of Stray dogs in Animal shelter homes.
</t>
    </r>
    <r>
      <rPr>
        <b/>
        <sz val="14"/>
        <rFont val="Arial Narrow"/>
        <family val="2"/>
      </rPr>
      <t xml:space="preserve">3. Forest Department: </t>
    </r>
    <r>
      <rPr>
        <sz val="14"/>
        <rFont val="Arial Narrow"/>
        <family val="2"/>
      </rPr>
      <t>Pre-exposure vaccine to the workers of  Forest department. Survey of animals for rabies (e.g. wild life sancturies etc.).</t>
    </r>
  </si>
  <si>
    <r>
      <rPr>
        <b/>
        <sz val="14"/>
        <rFont val="Arial Narrow"/>
        <family val="2"/>
      </rPr>
      <t>Action Plan from 2017-18 to 2019-20</t>
    </r>
    <r>
      <rPr>
        <sz val="14"/>
        <rFont val="Arial Narrow"/>
        <family val="2"/>
      </rPr>
      <t xml:space="preserve">
1. Increase in the reporting units upto 40000 (government + Private).
2. Strengthening of HR, IT &amp;  GIS system for SHOC.
3. Inter departmental coordination committees will be constituted at all levels.
4. Training of doctors and paramedics in ICD-10 coding &amp; definitions of diseases under surveillance.
5. Definitions of diseases under surveillance will be printed on the OPD registers and provision to write presumptive diagnosis on OPD register will be made mandatory.  
6. Establishment of District Public Health Lab (DPHL)
7. Linking of districts with Regional Referal Lab Network.
</t>
    </r>
  </si>
  <si>
    <r>
      <rPr>
        <b/>
        <sz val="14"/>
        <color rgb="FF000000"/>
        <rFont val="Arial Narrow"/>
        <family val="2"/>
      </rPr>
      <t xml:space="preserve">1. </t>
    </r>
    <r>
      <rPr>
        <sz val="14"/>
        <color rgb="FF000000"/>
        <rFont val="Arial Narrow"/>
        <family val="2"/>
      </rPr>
      <t xml:space="preserve">Population based screening of NCDs in all 75 districts                                                             
</t>
    </r>
    <r>
      <rPr>
        <b/>
        <sz val="14"/>
        <color rgb="FF000000"/>
        <rFont val="Arial Narrow"/>
        <family val="2"/>
      </rPr>
      <t xml:space="preserve">2. </t>
    </r>
    <r>
      <rPr>
        <sz val="14"/>
        <color rgb="FF000000"/>
        <rFont val="Arial Narrow"/>
        <family val="2"/>
      </rPr>
      <t xml:space="preserve">Establishing NCD Clinics in all  75 District and all CHCs.                     </t>
    </r>
    <r>
      <rPr>
        <b/>
        <sz val="14"/>
        <color rgb="FF000000"/>
        <rFont val="Arial Narrow"/>
        <family val="2"/>
      </rPr>
      <t>3.</t>
    </r>
    <r>
      <rPr>
        <sz val="14"/>
        <color rgb="FF000000"/>
        <rFont val="Arial Narrow"/>
        <family val="2"/>
      </rPr>
      <t xml:space="preserve"> Implementation of programme up to subcentre level.  
</t>
    </r>
  </si>
  <si>
    <r>
      <rPr>
        <b/>
        <sz val="14"/>
        <rFont val="Arial Narrow"/>
        <family val="2"/>
      </rPr>
      <t>1.</t>
    </r>
    <r>
      <rPr>
        <sz val="14"/>
        <rFont val="Arial Narrow"/>
        <family val="2"/>
      </rPr>
      <t xml:space="preserve"> Screening of 80% target population for diabetes , hypertension, CVDs, common cancers, CoPD and CKD. 
</t>
    </r>
    <r>
      <rPr>
        <b/>
        <sz val="14"/>
        <rFont val="Arial Narrow"/>
        <family val="2"/>
      </rPr>
      <t>2.</t>
    </r>
    <r>
      <rPr>
        <sz val="14"/>
        <rFont val="Arial Narrow"/>
        <family val="2"/>
      </rPr>
      <t xml:space="preserve"> At least 50% of eligible people (those with existing CVD or who are at high absolute risk of CVD) should receive drug therapy and counselling (including glycaemia and hypertension control) to prevent heart attacks and strokes. </t>
    </r>
  </si>
  <si>
    <r>
      <rPr>
        <b/>
        <sz val="14"/>
        <rFont val="Arial Narrow"/>
        <family val="2"/>
      </rPr>
      <t xml:space="preserve">1. </t>
    </r>
    <r>
      <rPr>
        <sz val="14"/>
        <rFont val="Arial Narrow"/>
        <family val="2"/>
      </rPr>
      <t xml:space="preserve">Establishment of Pulmonary Labs at District Hospitals and Tertiary care for COPD management. 
</t>
    </r>
    <r>
      <rPr>
        <b/>
        <sz val="14"/>
        <rFont val="Arial Narrow"/>
        <family val="2"/>
      </rPr>
      <t xml:space="preserve">2. </t>
    </r>
    <r>
      <rPr>
        <sz val="14"/>
        <rFont val="Arial Narrow"/>
        <family val="2"/>
      </rPr>
      <t xml:space="preserve">Establishing and operationalizing Sampoorna clinics for cervical cancer screening at all District Hospitals and CHCs and expanding their scope to include breast cancer screening, management, referral and follow-up. 
</t>
    </r>
    <r>
      <rPr>
        <b/>
        <sz val="14"/>
        <rFont val="Arial Narrow"/>
        <family val="2"/>
      </rPr>
      <t xml:space="preserve">3. </t>
    </r>
    <r>
      <rPr>
        <sz val="14"/>
        <rFont val="Arial Narrow"/>
        <family val="2"/>
      </rPr>
      <t xml:space="preserve">Building community awareness on behavioural, environmental and biological risk factors through targeted IEC campaigns at all levels of health services provision. 
</t>
    </r>
    <r>
      <rPr>
        <b/>
        <sz val="14"/>
        <rFont val="Arial Narrow"/>
        <family val="2"/>
      </rPr>
      <t xml:space="preserve">4. </t>
    </r>
    <r>
      <rPr>
        <sz val="14"/>
        <rFont val="Arial Narrow"/>
        <family val="2"/>
      </rPr>
      <t xml:space="preserve">Promotion of Yoga by organizing Yoga camps. Promotion of physical activity/ regular exercise by construction of more parks, open gyms and Jogging tracks.
</t>
    </r>
    <r>
      <rPr>
        <b/>
        <sz val="14"/>
        <rFont val="Arial Narrow"/>
        <family val="2"/>
      </rPr>
      <t xml:space="preserve">5. </t>
    </r>
    <r>
      <rPr>
        <sz val="14"/>
        <rFont val="Arial Narrow"/>
        <family val="2"/>
      </rPr>
      <t xml:space="preserve">Promotion of M-cessation programme for Tobacco cessation. 
</t>
    </r>
    <r>
      <rPr>
        <b/>
        <sz val="14"/>
        <rFont val="Arial Narrow"/>
        <family val="2"/>
      </rPr>
      <t xml:space="preserve">6. </t>
    </r>
    <r>
      <rPr>
        <sz val="14"/>
        <rFont val="Arial Narrow"/>
        <family val="2"/>
      </rPr>
      <t xml:space="preserve">Training of doctors/paramedics in Stroke management, Acute MI management, Chemotherapy, and other clinical skills required for management of NCDs at respective levels of service provision.
</t>
    </r>
    <r>
      <rPr>
        <b/>
        <sz val="14"/>
        <rFont val="Arial Narrow"/>
        <family val="2"/>
      </rPr>
      <t>7.</t>
    </r>
    <r>
      <rPr>
        <sz val="14"/>
        <rFont val="Arial Narrow"/>
        <family val="2"/>
      </rPr>
      <t xml:space="preserve"> Increasing the regulatory role of the government in ensuring availability and affordability of quality, safe and efficacious essential non-communicable diseases medicines, including generics, and basic technologies in private sector.
</t>
    </r>
    <r>
      <rPr>
        <b/>
        <sz val="14"/>
        <rFont val="Arial Narrow"/>
        <family val="2"/>
      </rPr>
      <t xml:space="preserve">8. </t>
    </r>
    <r>
      <rPr>
        <sz val="14"/>
        <rFont val="Arial Narrow"/>
        <family val="2"/>
      </rPr>
      <t xml:space="preserve">Strengthening DPICS/DVDBMS to ensuring all drugs, supplies and equipment relating to non-communicable diseases management are available at all times at all relevant health facilities. 
</t>
    </r>
    <r>
      <rPr>
        <b/>
        <sz val="14"/>
        <rFont val="Arial Narrow"/>
        <family val="2"/>
      </rPr>
      <t xml:space="preserve">9. </t>
    </r>
    <r>
      <rPr>
        <sz val="14"/>
        <rFont val="Arial Narrow"/>
        <family val="2"/>
      </rPr>
      <t xml:space="preserve">Developing and institutionalizing Cancer registry. 
</t>
    </r>
    <r>
      <rPr>
        <b/>
        <sz val="14"/>
        <rFont val="Arial Narrow"/>
        <family val="2"/>
      </rPr>
      <t xml:space="preserve">10. </t>
    </r>
    <r>
      <rPr>
        <sz val="14"/>
        <rFont val="Arial Narrow"/>
        <family val="2"/>
      </rPr>
      <t xml:space="preserve">Introduction of NCD indicators in UPHMIS, till the time such indicators are not available from National HMIS.
</t>
    </r>
    <r>
      <rPr>
        <b/>
        <sz val="14"/>
        <rFont val="Arial Narrow"/>
        <family val="2"/>
      </rPr>
      <t xml:space="preserve">11. </t>
    </r>
    <r>
      <rPr>
        <sz val="14"/>
        <rFont val="Arial Narrow"/>
        <family val="2"/>
      </rPr>
      <t xml:space="preserve">Development of “Non-communicable diseases Surveillance &amp; Management system” interlinking WHO STEPS strategy based Community-based surveillance (of risk factors and NCDs) and e-Patient Management System for better monitoring of patient for referral, follow-up and adherence to the treatment, with partnership with medical colleges (including private medical colleges). </t>
    </r>
  </si>
  <si>
    <r>
      <rPr>
        <b/>
        <sz val="14"/>
        <rFont val="Arial Narrow"/>
        <family val="2"/>
      </rPr>
      <t xml:space="preserve">1. Education: </t>
    </r>
    <r>
      <rPr>
        <sz val="14"/>
        <rFont val="Arial Narrow"/>
        <family val="2"/>
      </rPr>
      <t>Teaching on life style behavioral risk factors for NCDs</t>
    </r>
    <r>
      <rPr>
        <b/>
        <sz val="14"/>
        <rFont val="Arial Narrow"/>
        <family val="2"/>
      </rPr>
      <t xml:space="preserve">
2. Information and Broad casting:</t>
    </r>
    <r>
      <rPr>
        <sz val="14"/>
        <rFont val="Arial Narrow"/>
        <family val="2"/>
      </rPr>
      <t xml:space="preserve"> Health promotion, awareness generation and promotion of healthy life style through films, hoardings and Camps. 
</t>
    </r>
    <r>
      <rPr>
        <b/>
        <sz val="14"/>
        <rFont val="Arial Narrow"/>
        <family val="2"/>
      </rPr>
      <t>3. Panchayati Raj:</t>
    </r>
    <r>
      <rPr>
        <sz val="14"/>
        <rFont val="Arial Narrow"/>
        <family val="2"/>
      </rPr>
      <t xml:space="preserve"> Including NCD prevention as an area to be addressed throguh VHNSCs</t>
    </r>
    <r>
      <rPr>
        <b/>
        <sz val="14"/>
        <rFont val="Arial Narrow"/>
        <family val="2"/>
      </rPr>
      <t xml:space="preserve">
4. Food and Drug Supplies: </t>
    </r>
    <r>
      <rPr>
        <sz val="14"/>
        <rFont val="Arial Narrow"/>
        <family val="2"/>
      </rPr>
      <t xml:space="preserve"> Monitoring of processed foods and beverages high in trans fats, saturated fats, sugar and salt 
</t>
    </r>
    <r>
      <rPr>
        <b/>
        <sz val="14"/>
        <rFont val="Arial Narrow"/>
        <family val="2"/>
      </rPr>
      <t xml:space="preserve">5. Youth Affairs and Sports: </t>
    </r>
    <r>
      <rPr>
        <sz val="14"/>
        <rFont val="Arial Narrow"/>
        <family val="2"/>
      </rPr>
      <t xml:space="preserve">To promote physical activity and enhance awareness on NCD risk factors (such as tobacco, alcohol misuse, junk food etc)
</t>
    </r>
    <r>
      <rPr>
        <b/>
        <sz val="14"/>
        <rFont val="Arial Narrow"/>
        <family val="2"/>
      </rPr>
      <t xml:space="preserve">6. AYUSH: </t>
    </r>
    <r>
      <rPr>
        <sz val="14"/>
        <rFont val="Arial Narrow"/>
        <family val="2"/>
      </rPr>
      <t>To promote Yoga and other health promoting interventions</t>
    </r>
    <r>
      <rPr>
        <b/>
        <sz val="14"/>
        <rFont val="Arial Narrow"/>
        <family val="2"/>
      </rPr>
      <t xml:space="preserve"> </t>
    </r>
    <r>
      <rPr>
        <sz val="14"/>
        <rFont val="Arial Narrow"/>
        <family val="2"/>
      </rPr>
      <t xml:space="preserve">
</t>
    </r>
    <r>
      <rPr>
        <b/>
        <sz val="14"/>
        <rFont val="Arial Narrow"/>
        <family val="2"/>
      </rPr>
      <t xml:space="preserve">7. Medical Education: </t>
    </r>
    <r>
      <rPr>
        <sz val="14"/>
        <rFont val="Arial Narrow"/>
        <family val="2"/>
      </rPr>
      <t>Development and training of Human Resources for Health in NCD management; Assistance of medical colleges in NCD surveillance and management</t>
    </r>
    <r>
      <rPr>
        <b/>
        <sz val="14"/>
        <rFont val="Arial Narrow"/>
        <family val="2"/>
      </rPr>
      <t xml:space="preserve">
8. RI Programme: </t>
    </r>
    <r>
      <rPr>
        <sz val="14"/>
        <rFont val="Arial Narrow"/>
        <family val="2"/>
      </rPr>
      <t xml:space="preserve">Convergence with RI Programme for monitoring vaccination coverage against hepatitis B virus measured by number of third doses of Hep-B vaccine (Hep-B3) administered to infants. </t>
    </r>
    <r>
      <rPr>
        <b/>
        <sz val="14"/>
        <rFont val="Arial Narrow"/>
        <family val="2"/>
      </rPr>
      <t xml:space="preserve">
</t>
    </r>
  </si>
  <si>
    <r>
      <t>1. Madhya Nishedh Department should coordinate &amp; report the incidence &amp; prevalence of alcohol abusers &amp; they should actively involved in IEC activities by health Department.</t>
    </r>
    <r>
      <rPr>
        <sz val="14"/>
        <color rgb="FFFF0000"/>
        <rFont val="Arial Narrow"/>
        <family val="2"/>
      </rPr>
      <t xml:space="preserve">
</t>
    </r>
    <r>
      <rPr>
        <sz val="14"/>
        <rFont val="Arial Narrow"/>
        <family val="2"/>
      </rPr>
      <t>2. Course of clinical psychology &amp; psychiatric social work should be started in every university. 
3. Medical education should help in producing Human resource, Capacity building and training.
4. Enforcement of Mental Health Act &amp; JJCommittee Act. 
5. Distress Helpline and mobile app.
6. Mobilization of Self Help Group to combat Mental Health and substance Abuses.
7. Merging Madya Nishesh with Health</t>
    </r>
  </si>
  <si>
    <r>
      <t xml:space="preserve">1. </t>
    </r>
    <r>
      <rPr>
        <sz val="14"/>
        <rFont val="Arial Narrow"/>
        <family val="2"/>
      </rPr>
      <t xml:space="preserve">Development and operatiionalisation of 9 additional Trauma Centres
2. Training of doctors and paramedical staff on triage management and trauma care; 
3. Deployment of fully equiped ambulances with trained personnel
4. Treat seizures, syncope, mania and other debilitating conditions that would otherwise make the patient at risk for a traffic crash
5. Emphasize cautions against driving when treating patients acutely with narcotics, sedatives, brain radiation, or other interventions that cause short term impairments
6. Psychological counseling of public transport drivers through mental health programme. Counseling of trauma survivors to prevent trauma recidivism.
7. Give medical warnings to patients who have uncontrolled alcoholism, sleep apnea, or other chronic diseases that make patient unfit to drive.
8.Consider use of informal tools that are available for screening indeterminate patients for fitness to drive.
</t>
    </r>
  </si>
  <si>
    <r>
      <rPr>
        <b/>
        <sz val="14"/>
        <rFont val="Arial Narrow"/>
        <family val="2"/>
      </rPr>
      <t>• Enacting and enforcing comprehensive legislation on key risk factors:</t>
    </r>
    <r>
      <rPr>
        <sz val="14"/>
        <rFont val="Arial Narrow"/>
        <family val="2"/>
      </rPr>
      <t xml:space="preserve"> Laws to address speeding and drink-driving and to ensure the use of motorcycle helmets, seat belts and child restraints need to be enacted and enforced, supported by government commitment and funding. 
</t>
    </r>
    <r>
      <rPr>
        <b/>
        <sz val="14"/>
        <rFont val="Arial Narrow"/>
        <family val="2"/>
      </rPr>
      <t xml:space="preserve">• Making road infrastructure safer for pedestrians and cyclists: </t>
    </r>
    <r>
      <rPr>
        <sz val="14"/>
        <rFont val="Arial Narrow"/>
        <family val="2"/>
      </rPr>
      <t xml:space="preserve">The needs of road users must be taken into consideration in road safety policy, transport planning and land use. In particular, governments need to consider how non-motorized forms of transport can be integrated into more sustainable and safer transport systems. 
</t>
    </r>
    <r>
      <rPr>
        <b/>
        <sz val="14"/>
        <rFont val="Arial Narrow"/>
        <family val="2"/>
      </rPr>
      <t xml:space="preserve">• Improving vehicle standards: </t>
    </r>
    <r>
      <rPr>
        <sz val="14"/>
        <rFont val="Arial Narrow"/>
        <family val="2"/>
      </rPr>
      <t xml:space="preserve">Governments should focus on ensuring that vehicles in circulation are well maintained and meet international standards, including crash-testing standards. 
</t>
    </r>
    <r>
      <rPr>
        <b/>
        <sz val="14"/>
        <rFont val="Arial Narrow"/>
        <family val="2"/>
      </rPr>
      <t>• Improving post crash care:</t>
    </r>
    <r>
      <rPr>
        <sz val="14"/>
        <rFont val="Arial Narrow"/>
        <family val="2"/>
      </rPr>
      <t xml:space="preserve"> The way victims of road traffic crashes are dealt with following a crash determines their chances and quality of survival. Prompt communication and activation of the response system, prompt response and effective assessment, treatment and transport of injured people to formal health-care facilities (where necessary) are essential.
</t>
    </r>
  </si>
  <si>
    <r>
      <rPr>
        <b/>
        <sz val="14"/>
        <rFont val="Arial Narrow"/>
        <family val="2"/>
      </rPr>
      <t xml:space="preserve">1. ICDS: </t>
    </r>
    <r>
      <rPr>
        <sz val="14"/>
        <rFont val="Arial Narrow"/>
        <family val="2"/>
      </rPr>
      <t xml:space="preserve">Community-based awareness programs to: (a) reduce unwanted pregnancies (and encourage women to seek help early) and emphasis on post-partum family planning services
</t>
    </r>
    <r>
      <rPr>
        <b/>
        <sz val="14"/>
        <rFont val="Arial Narrow"/>
        <family val="2"/>
      </rPr>
      <t>2. Dept. of Education:</t>
    </r>
    <r>
      <rPr>
        <sz val="14"/>
        <color rgb="FFFF0000"/>
        <rFont val="Arial Narrow"/>
        <family val="2"/>
      </rPr>
      <t xml:space="preserve"> </t>
    </r>
    <r>
      <rPr>
        <sz val="14"/>
        <rFont val="Arial Narrow"/>
        <family val="2"/>
      </rPr>
      <t xml:space="preserve">Over the time improvement increasing education levels of females leads to reduction in total fertility rate. 
</t>
    </r>
    <r>
      <rPr>
        <b/>
        <sz val="14"/>
        <rFont val="Arial Narrow"/>
        <family val="2"/>
      </rPr>
      <t xml:space="preserve">3. Dept of Information: </t>
    </r>
    <r>
      <rPr>
        <sz val="14"/>
        <rFont val="Arial Narrow"/>
        <family val="2"/>
      </rPr>
      <t>For IEC for promotion of family planning through different platforms</t>
    </r>
  </si>
  <si>
    <r>
      <t>1 To increase bed capacity of 18 Divisional Hospital by 200 Number.
2. To increase bed capacity of rest 57 district hospitals by 100 number.
3.To establish Plastic &amp; Burn unit at 37 district head quarters.
4.To establish 30 beded Maternal &amp; Child Wing at 730 Block Head Quarter
5. To strengthen Tehsil level CHCs to make them combined hospital-273
6</t>
    </r>
    <r>
      <rPr>
        <sz val="14"/>
        <color indexed="8"/>
        <rFont val="Arial Narrow"/>
        <family val="2"/>
      </rPr>
      <t xml:space="preserve">. To establish Dialysis units (10 bedded) at all district headquarters on PPP mode. 
7. To establish ICU/ICCU UNITS (20 Bedded) at district headquarters. 
 </t>
    </r>
  </si>
  <si>
    <r>
      <t xml:space="preserve">1. </t>
    </r>
    <r>
      <rPr>
        <sz val="14"/>
        <rFont val="Arial Narrow"/>
        <family val="2"/>
      </rPr>
      <t>There is a shortage of PHC and CHC as per the norms of IPHS, therefore, there is a urgent need to establish and operationalise at least 252 additional CHCs and additional 585 PHCs in the next three years.
2. These facilities will be fully equipped as per norms.
3. All the national programmes will be operational in these newly established facilties.</t>
    </r>
  </si>
  <si>
    <r>
      <rPr>
        <b/>
        <sz val="14"/>
        <rFont val="Arial Narrow"/>
        <family val="2"/>
      </rPr>
      <t>1. Dept of Panchayati Raj and Rural development</t>
    </r>
    <r>
      <rPr>
        <sz val="14"/>
        <rFont val="Arial Narrow"/>
        <family val="2"/>
      </rPr>
      <t xml:space="preserve"> for providing appropriate land for construction
</t>
    </r>
    <r>
      <rPr>
        <b/>
        <sz val="14"/>
        <rFont val="Arial Narrow"/>
        <family val="2"/>
      </rPr>
      <t>2. Dept. of Electricity</t>
    </r>
    <r>
      <rPr>
        <sz val="14"/>
        <rFont val="Arial Narrow"/>
        <family val="2"/>
      </rPr>
      <t xml:space="preserve"> to ensure 24X7 electricity supply and for options for green energy
</t>
    </r>
    <r>
      <rPr>
        <b/>
        <sz val="10"/>
        <rFont val="Arial"/>
        <family val="2"/>
      </rPr>
      <t/>
    </r>
  </si>
  <si>
    <r>
      <t xml:space="preserve">Establishment of fully equipped 1207 Urban PHCs &amp; 127 </t>
    </r>
    <r>
      <rPr>
        <b/>
        <sz val="14"/>
        <rFont val="Arial Narrow"/>
        <family val="2"/>
      </rPr>
      <t xml:space="preserve"> </t>
    </r>
    <r>
      <rPr>
        <sz val="14"/>
        <rFont val="Arial Narrow"/>
        <family val="2"/>
      </rPr>
      <t xml:space="preserve">UCHCs </t>
    </r>
  </si>
  <si>
    <r>
      <t xml:space="preserve">Establishment of fully equiped 1072 Urban PHCs &amp; 112 </t>
    </r>
    <r>
      <rPr>
        <b/>
        <sz val="14"/>
        <rFont val="Arial Narrow"/>
        <family val="2"/>
      </rPr>
      <t xml:space="preserve"> </t>
    </r>
    <r>
      <rPr>
        <sz val="14"/>
        <rFont val="Arial Narrow"/>
        <family val="2"/>
      </rPr>
      <t xml:space="preserve">UCHCs </t>
    </r>
  </si>
  <si>
    <r>
      <rPr>
        <b/>
        <sz val="14"/>
        <rFont val="Arial Narrow"/>
        <family val="2"/>
      </rPr>
      <t>1. Medical  Education-</t>
    </r>
    <r>
      <rPr>
        <sz val="14"/>
        <rFont val="Arial Narrow"/>
        <family val="2"/>
      </rPr>
      <t xml:space="preserve"> To produce skilled human resource for health and linking of medical colleges through telemedicine to the Urban CHCs and Urban PHCs
</t>
    </r>
    <r>
      <rPr>
        <b/>
        <sz val="14"/>
        <rFont val="Arial Narrow"/>
        <family val="2"/>
      </rPr>
      <t>2. Urban local bodies/Nagar Palika/ DUDA</t>
    </r>
    <r>
      <rPr>
        <sz val="14"/>
        <rFont val="Arial Narrow"/>
        <family val="2"/>
      </rPr>
      <t xml:space="preserve">-To provide land at the appropriate places preferable in the slum areas for the establishment of Urban CHCs and PHCs.
</t>
    </r>
    <r>
      <rPr>
        <b/>
        <sz val="14"/>
        <rFont val="Arial Narrow"/>
        <family val="2"/>
      </rPr>
      <t>3. ICDS-</t>
    </r>
    <r>
      <rPr>
        <sz val="14"/>
        <rFont val="Arial Narrow"/>
        <family val="2"/>
      </rPr>
      <t xml:space="preserve"> Coordination of ICDS in the promotive and preventive healthcare delivery.
</t>
    </r>
    <r>
      <rPr>
        <b/>
        <sz val="14"/>
        <rFont val="Arial Narrow"/>
        <family val="2"/>
      </rPr>
      <t>4. Jal nigam-</t>
    </r>
    <r>
      <rPr>
        <sz val="14"/>
        <rFont val="Arial Narrow"/>
        <family val="2"/>
      </rPr>
      <t xml:space="preserve">To provide safe and adequate water and facilitate safe and secure disposal of liquid waste.
</t>
    </r>
    <r>
      <rPr>
        <b/>
        <sz val="14"/>
        <rFont val="Arial Narrow"/>
        <family val="2"/>
      </rPr>
      <t>5. UPPCL-</t>
    </r>
    <r>
      <rPr>
        <sz val="14"/>
        <rFont val="Arial Narrow"/>
        <family val="2"/>
      </rPr>
      <t xml:space="preserve">To provide 24*7 power supply.
</t>
    </r>
    <r>
      <rPr>
        <b/>
        <sz val="14"/>
        <rFont val="Arial Narrow"/>
        <family val="2"/>
      </rPr>
      <t>6. Polution control board-</t>
    </r>
    <r>
      <rPr>
        <sz val="14"/>
        <rFont val="Arial Narrow"/>
        <family val="2"/>
      </rPr>
      <t>To facilitate safe and secure disposal of Biomedical Waste as per the rules</t>
    </r>
    <r>
      <rPr>
        <b/>
        <sz val="14"/>
        <rFont val="Arial Narrow"/>
        <family val="2"/>
      </rPr>
      <t xml:space="preserve">
7. PWD-</t>
    </r>
    <r>
      <rPr>
        <sz val="14"/>
        <rFont val="Arial Narrow"/>
        <family val="2"/>
      </rPr>
      <t>To provide road accessibilty to the Urban CHC and PHC.</t>
    </r>
    <r>
      <rPr>
        <b/>
        <sz val="14"/>
        <rFont val="Arial Narrow"/>
        <family val="2"/>
      </rPr>
      <t xml:space="preserve">
8. AYUSH-</t>
    </r>
    <r>
      <rPr>
        <sz val="14"/>
        <rFont val="Arial Narrow"/>
        <family val="2"/>
      </rPr>
      <t>To ensure the AYUSH facilities at the Urban CHCs and PHCs including lifestyle disease management.</t>
    </r>
  </si>
  <si>
    <r>
      <rPr>
        <b/>
        <sz val="14"/>
        <rFont val="Arial Narrow"/>
        <family val="2"/>
      </rPr>
      <t>1. ICDS-</t>
    </r>
    <r>
      <rPr>
        <sz val="14"/>
        <rFont val="Arial Narrow"/>
        <family val="2"/>
      </rPr>
      <t xml:space="preserve"> Coordination of ICDS in the promotive and preventive healthcare delivery.
</t>
    </r>
    <r>
      <rPr>
        <b/>
        <sz val="14"/>
        <rFont val="Arial Narrow"/>
        <family val="2"/>
      </rPr>
      <t>2. UPPCL-</t>
    </r>
    <r>
      <rPr>
        <sz val="14"/>
        <rFont val="Arial Narrow"/>
        <family val="2"/>
      </rPr>
      <t xml:space="preserve">To provide 24*7 power supply  [As per RHS 2015, 36 percent of the sub-centres in UP are without electricity supply] 
</t>
    </r>
    <r>
      <rPr>
        <b/>
        <sz val="14"/>
        <rFont val="Arial Narrow"/>
        <family val="2"/>
      </rPr>
      <t xml:space="preserve">3. PWD: </t>
    </r>
    <r>
      <rPr>
        <sz val="14"/>
        <rFont val="Arial Narrow"/>
        <family val="2"/>
      </rPr>
      <t xml:space="preserve">To construct all weather motorable roads to all sub-centres [As per RHS 2015, 30 percent of the sub-centres in UP are without All-Weather Motorable Approach Road]
</t>
    </r>
    <r>
      <rPr>
        <b/>
        <sz val="14"/>
        <rFont val="Arial Narrow"/>
        <family val="2"/>
      </rPr>
      <t>4. Rural Development/Dept. of Panchayati Raj:</t>
    </r>
    <r>
      <rPr>
        <sz val="14"/>
        <rFont val="Arial Narrow"/>
        <family val="2"/>
      </rPr>
      <t xml:space="preserve"> To provide land for development of additional sub-centres  [As per RHS 2015, there is a 34 percent shortfall in number of sub-centres in UP]
</t>
    </r>
    <r>
      <rPr>
        <b/>
        <sz val="14"/>
        <rFont val="Arial Narrow"/>
        <family val="2"/>
      </rPr>
      <t xml:space="preserve">5. Jal Nigam/Rural Development: </t>
    </r>
    <r>
      <rPr>
        <sz val="14"/>
        <rFont val="Arial Narrow"/>
        <family val="2"/>
      </rPr>
      <t xml:space="preserve">To ensure regular water supply  [As per RHS 2015, 33 percent of the sub-centres in UP do not have water supply]
</t>
    </r>
    <r>
      <rPr>
        <b/>
        <sz val="10"/>
        <rFont val="Arial"/>
        <family val="2"/>
      </rPr>
      <t/>
    </r>
  </si>
  <si>
    <t xml:space="preserve">2. Upgradation of procurement system to make it faster to improve procurement processes and supply chain management.* </t>
  </si>
  <si>
    <t>*Modernization and computerization of departmental procurement system from central to periphery level. To achieve the same infrastructural development and procurement HR are proposed.</t>
  </si>
  <si>
    <r>
      <rPr>
        <b/>
        <sz val="14"/>
        <rFont val="Arial Narrow"/>
        <family val="2"/>
      </rPr>
      <t xml:space="preserve">1.Medical Education; </t>
    </r>
    <r>
      <rPr>
        <sz val="14"/>
        <rFont val="Arial Narrow"/>
        <family val="2"/>
      </rPr>
      <t xml:space="preserve">Support in developing specifications for medecines and equipments from Medical colleges and other Tertiary Care Institutes.
</t>
    </r>
    <r>
      <rPr>
        <b/>
        <sz val="14"/>
        <rFont val="Arial Narrow"/>
        <family val="2"/>
      </rPr>
      <t xml:space="preserve">2. Department of Food and Drugs Authority; </t>
    </r>
    <r>
      <rPr>
        <sz val="14"/>
        <rFont val="Arial Narrow"/>
        <family val="2"/>
      </rPr>
      <t xml:space="preserve"> Support in sampling of supplied drugs as a measure of quality assurance in Public as well as Private Health Sector.
</t>
    </r>
    <r>
      <rPr>
        <b/>
        <sz val="14"/>
        <rFont val="Arial Narrow"/>
        <family val="2"/>
      </rPr>
      <t xml:space="preserve">3. NIC/Deptt of Electronics &amp; Information; </t>
    </r>
    <r>
      <rPr>
        <sz val="14"/>
        <rFont val="Arial Narrow"/>
        <family val="2"/>
      </rPr>
      <t xml:space="preserve">Support in developmen/ hosting of programs for data and inventory management. In the long run, transition to e-procurement system.
4. </t>
    </r>
    <r>
      <rPr>
        <b/>
        <sz val="14"/>
        <rFont val="Arial Narrow"/>
        <family val="2"/>
      </rPr>
      <t xml:space="preserve">Deptt. of Small Scale Industries; </t>
    </r>
    <r>
      <rPr>
        <sz val="14"/>
        <rFont val="Arial Narrow"/>
        <family val="2"/>
      </rPr>
      <t xml:space="preserve">Referral support for latest regulations/policies on purchases.
5. </t>
    </r>
    <r>
      <rPr>
        <b/>
        <sz val="14"/>
        <rFont val="Arial Narrow"/>
        <family val="2"/>
      </rPr>
      <t xml:space="preserve">UPPCB; </t>
    </r>
    <r>
      <rPr>
        <sz val="14"/>
        <rFont val="Arial Narrow"/>
        <family val="2"/>
      </rPr>
      <t xml:space="preserve">Support for timely inspection and facilitation of licences for Common Bio-Medical Waste Treatment Facilities.
6. </t>
    </r>
    <r>
      <rPr>
        <b/>
        <sz val="14"/>
        <rFont val="Arial Narrow"/>
        <family val="2"/>
      </rPr>
      <t xml:space="preserve">BARC: </t>
    </r>
    <r>
      <rPr>
        <sz val="14"/>
        <rFont val="Arial Narrow"/>
        <family val="2"/>
      </rPr>
      <t>Atomic Energy Review Board (AERB)  for prompt clearance related to radiological equipments</t>
    </r>
  </si>
  <si>
    <r>
      <t>1.</t>
    </r>
    <r>
      <rPr>
        <b/>
        <sz val="14"/>
        <rFont val="Arial Narrow"/>
        <family val="2"/>
      </rPr>
      <t xml:space="preserve"> Department of Electronics &amp; Information Technology</t>
    </r>
    <r>
      <rPr>
        <sz val="14"/>
        <rFont val="Arial Narrow"/>
        <family val="2"/>
      </rPr>
      <t>, GoUP and its line departments like UPDESCO, UPLC for infrastructure and technical support in procurement</t>
    </r>
  </si>
  <si>
    <r>
      <t xml:space="preserve">1. Entry level accreditation of 35 hospitals
2. Final level Accreditation of 3 hospitals
</t>
    </r>
    <r>
      <rPr>
        <b/>
        <sz val="14"/>
        <rFont val="Arial Narrow"/>
        <family val="2"/>
      </rPr>
      <t>3</t>
    </r>
    <r>
      <rPr>
        <sz val="14"/>
        <rFont val="Arial Narrow"/>
        <family val="2"/>
      </rPr>
      <t xml:space="preserve">. Improving the hospital infra structure as per the Standard guidelines and National Building Code. 
</t>
    </r>
    <r>
      <rPr>
        <b/>
        <sz val="14"/>
        <rFont val="Arial Narrow"/>
        <family val="2"/>
      </rPr>
      <t>4</t>
    </r>
    <r>
      <rPr>
        <sz val="14"/>
        <rFont val="Arial Narrow"/>
        <family val="2"/>
      </rPr>
      <t xml:space="preserve">. Installation of fire safety equipements.
</t>
    </r>
    <r>
      <rPr>
        <b/>
        <sz val="14"/>
        <rFont val="Arial Narrow"/>
        <family val="2"/>
      </rPr>
      <t>5</t>
    </r>
    <r>
      <rPr>
        <sz val="14"/>
        <rFont val="Arial Narrow"/>
        <family val="2"/>
      </rPr>
      <t xml:space="preserve">. Acquiring mandatory legal compliances through coordination with concerned departments.   
</t>
    </r>
    <r>
      <rPr>
        <b/>
        <sz val="14"/>
        <rFont val="Arial Narrow"/>
        <family val="2"/>
      </rPr>
      <t>6</t>
    </r>
    <r>
      <rPr>
        <sz val="14"/>
        <rFont val="Arial Narrow"/>
        <family val="2"/>
      </rPr>
      <t xml:space="preserve">.Strengthening the hospitals by providing manpower and equipments as per IPHS norms.   </t>
    </r>
  </si>
  <si>
    <r>
      <t xml:space="preserve">1. Entry level accreditation of 50 hospitals
2. Final  level Accreditation of 5 hospitals
3. Improving the hospital infra structure as per the Standard guidelines and National Building Code. 
4. Installation of fire safety equipements.
5. Acquiring mandatory legal compliances through coordination with concerned departments. 
</t>
    </r>
    <r>
      <rPr>
        <b/>
        <sz val="14"/>
        <rFont val="Arial Narrow"/>
        <family val="2"/>
      </rPr>
      <t>6</t>
    </r>
    <r>
      <rPr>
        <sz val="14"/>
        <rFont val="Arial Narrow"/>
        <family val="2"/>
      </rPr>
      <t xml:space="preserve">.Strengthening the hospitals by providing manpower and equipments as per IPHS norms.   </t>
    </r>
  </si>
  <si>
    <r>
      <t xml:space="preserve">1. </t>
    </r>
    <r>
      <rPr>
        <b/>
        <sz val="14"/>
        <rFont val="Arial Narrow"/>
        <family val="2"/>
      </rPr>
      <t>Department of Food and Drug Administration (FDA)</t>
    </r>
    <r>
      <rPr>
        <sz val="14"/>
        <rFont val="Arial Narrow"/>
        <family val="2"/>
      </rPr>
      <t xml:space="preserve"> - Support required for acquisition of Drug Retail License and Narcotic drugs License. 
2. </t>
    </r>
    <r>
      <rPr>
        <b/>
        <sz val="14"/>
        <rFont val="Arial Narrow"/>
        <family val="2"/>
      </rPr>
      <t>Atomic Energy Regulatory Board (AERB)-</t>
    </r>
    <r>
      <rPr>
        <sz val="14"/>
        <rFont val="Arial Narrow"/>
        <family val="2"/>
      </rPr>
      <t xml:space="preserve"> Support required to facilitate regular and timely inspection for registration and  layout approval of X-Ray facilities and monitoring of radiation exposure to X-Ray staff. 
3. </t>
    </r>
    <r>
      <rPr>
        <b/>
        <sz val="14"/>
        <rFont val="Arial Narrow"/>
        <family val="2"/>
      </rPr>
      <t>Excise Department-</t>
    </r>
    <r>
      <rPr>
        <sz val="14"/>
        <rFont val="Arial Narrow"/>
        <family val="2"/>
      </rPr>
      <t xml:space="preserve"> Support required for providing permit for storage of spirit. 
4. </t>
    </r>
    <r>
      <rPr>
        <b/>
        <sz val="14"/>
        <rFont val="Arial Narrow"/>
        <family val="2"/>
      </rPr>
      <t>Department of Fire Services</t>
    </r>
    <r>
      <rPr>
        <sz val="14"/>
        <rFont val="Arial Narrow"/>
        <family val="2"/>
      </rPr>
      <t xml:space="preserve">- Support required to facilitate the facility compliance to fire safety standards as per National Building Code and IS standards and provide NOC. Conducting mock drills at facility level for capacity building of staff  to prevent fire. 
5. </t>
    </r>
    <r>
      <rPr>
        <b/>
        <sz val="14"/>
        <rFont val="Arial Narrow"/>
        <family val="2"/>
      </rPr>
      <t xml:space="preserve">U.P. Pollution Control Board- </t>
    </r>
    <r>
      <rPr>
        <sz val="14"/>
        <rFont val="Arial Narrow"/>
        <family val="2"/>
      </rPr>
      <t xml:space="preserve">Support required for providing authorization for Bio medical waste, NOC for air and water pollution. 
6. </t>
    </r>
    <r>
      <rPr>
        <b/>
        <sz val="14"/>
        <rFont val="Arial Narrow"/>
        <family val="2"/>
      </rPr>
      <t>Development Authority/ Municipality</t>
    </r>
    <r>
      <rPr>
        <sz val="14"/>
        <rFont val="Arial Narrow"/>
        <family val="2"/>
      </rPr>
      <t xml:space="preserve"> - Support required for providing Building occupancy certificate. 
7.</t>
    </r>
    <r>
      <rPr>
        <b/>
        <sz val="14"/>
        <rFont val="Arial Narrow"/>
        <family val="2"/>
      </rPr>
      <t xml:space="preserve"> Income Tax Department </t>
    </r>
    <r>
      <rPr>
        <sz val="14"/>
        <rFont val="Arial Narrow"/>
        <family val="2"/>
      </rPr>
      <t>- Support required for issue of PAN/TAN number for the facility. 
8.</t>
    </r>
    <r>
      <rPr>
        <b/>
        <sz val="14"/>
        <rFont val="Arial Narrow"/>
        <family val="2"/>
      </rPr>
      <t xml:space="preserve"> Respective CMO Office-</t>
    </r>
    <r>
      <rPr>
        <sz val="14"/>
        <rFont val="Arial Narrow"/>
        <family val="2"/>
      </rPr>
      <t xml:space="preserve"> Support required to facilitate issuing of PCPNDT Certificate.  
9.</t>
    </r>
    <r>
      <rPr>
        <b/>
        <sz val="14"/>
        <rFont val="Arial Narrow"/>
        <family val="2"/>
      </rPr>
      <t xml:space="preserve"> UP State Aids Control Society (UPSACS)- </t>
    </r>
    <r>
      <rPr>
        <sz val="14"/>
        <rFont val="Arial Narrow"/>
        <family val="2"/>
      </rPr>
      <t xml:space="preserve">Support required for Issuing/ Renewal of Blood Bank Licence. 
10. </t>
    </r>
    <r>
      <rPr>
        <b/>
        <sz val="14"/>
        <rFont val="Arial Narrow"/>
        <family val="2"/>
      </rPr>
      <t>Vehicle Registration from Regional Transport Office (RTO)</t>
    </r>
    <r>
      <rPr>
        <sz val="14"/>
        <rFont val="Arial Narrow"/>
        <family val="2"/>
      </rPr>
      <t xml:space="preserve"> - Support required for registration of ambulance and Hearse Cars. </t>
    </r>
  </si>
  <si>
    <r>
      <rPr>
        <b/>
        <sz val="14"/>
        <rFont val="Arial Narrow"/>
        <family val="2"/>
      </rPr>
      <t>1. Education:</t>
    </r>
    <r>
      <rPr>
        <sz val="14"/>
        <rFont val="Arial Narrow"/>
        <family val="2"/>
      </rPr>
      <t xml:space="preserve"> For the detection of refractive errors of school going children and including eye-related education in school syllabus.
</t>
    </r>
    <r>
      <rPr>
        <b/>
        <sz val="14"/>
        <rFont val="Arial Narrow"/>
        <family val="2"/>
      </rPr>
      <t xml:space="preserve">2. Medical education: </t>
    </r>
    <r>
      <rPr>
        <sz val="14"/>
        <rFont val="Arial Narrow"/>
        <family val="2"/>
      </rPr>
      <t xml:space="preserve">All medical colleges of UP act as a tertiary referral centre for major eye diseases and corneal transplantation through eye banks; Development of 3000 eye surgeons and opthalmologists; training of Optimetrists at Medical Colleges.
</t>
    </r>
    <r>
      <rPr>
        <b/>
        <sz val="14"/>
        <rFont val="Arial Narrow"/>
        <family val="2"/>
      </rPr>
      <t>3. Dept. of Panchayati Raj:</t>
    </r>
    <r>
      <rPr>
        <sz val="14"/>
        <rFont val="Arial Narrow"/>
        <family val="2"/>
      </rPr>
      <t xml:space="preserve"> For helping in motivation of village people for getting their eye related problems diagnosed and treated in time and helping in organization of eye screening camps.
</t>
    </r>
    <r>
      <rPr>
        <b/>
        <sz val="14"/>
        <rFont val="Arial Narrow"/>
        <family val="2"/>
      </rPr>
      <t>4. Dept. of Information:</t>
    </r>
    <r>
      <rPr>
        <sz val="14"/>
        <rFont val="Arial Narrow"/>
        <family val="2"/>
      </rPr>
      <t xml:space="preserve"> For spreading awareness in masses about prevention and treatment of eye diseases
</t>
    </r>
    <r>
      <rPr>
        <b/>
        <sz val="14"/>
        <rFont val="Arial Narrow"/>
        <family val="2"/>
      </rPr>
      <t xml:space="preserve">5. NGO &amp; PP: </t>
    </r>
    <r>
      <rPr>
        <sz val="14"/>
        <rFont val="Arial Narrow"/>
        <family val="2"/>
      </rPr>
      <t xml:space="preserve">For helping the Govt. in achieving the goals related to NPCB.
 </t>
    </r>
  </si>
  <si>
    <r>
      <rPr>
        <b/>
        <u/>
        <sz val="14"/>
        <rFont val="Arial Narrow"/>
        <family val="2"/>
      </rPr>
      <t xml:space="preserve">[A] </t>
    </r>
    <r>
      <rPr>
        <sz val="14"/>
        <rFont val="Arial Narrow"/>
        <family val="2"/>
      </rPr>
      <t xml:space="preserve">Develop advanced ENT Centres in 100 District Hospitals. 
</t>
    </r>
    <r>
      <rPr>
        <b/>
        <sz val="14"/>
        <rFont val="Arial Narrow"/>
        <family val="2"/>
      </rPr>
      <t>Required HR per hospita</t>
    </r>
    <r>
      <rPr>
        <sz val="14"/>
        <rFont val="Arial Narrow"/>
        <family val="2"/>
      </rPr>
      <t xml:space="preserve">l: 
ENT surgeons=2
Audiologist=1
Audiometric Assisstant=1
Instructor for Hearing Impaired children=1
Speech and Language pathologist=1
OT technician=1  
</t>
    </r>
    <r>
      <rPr>
        <b/>
        <u/>
        <sz val="14"/>
        <rFont val="Arial Narrow"/>
        <family val="2"/>
      </rPr>
      <t xml:space="preserve">[B] </t>
    </r>
    <r>
      <rPr>
        <sz val="14"/>
        <rFont val="Arial Narrow"/>
        <family val="2"/>
      </rPr>
      <t>Develop 5 best performing into Cochlear implant centre in 2nd phase</t>
    </r>
  </si>
  <si>
    <r>
      <t xml:space="preserve">70 District  Hospital; 
</t>
    </r>
    <r>
      <rPr>
        <b/>
        <sz val="14"/>
        <rFont val="Arial Narrow"/>
        <family val="2"/>
      </rPr>
      <t xml:space="preserve">HR required </t>
    </r>
    <r>
      <rPr>
        <sz val="14"/>
        <rFont val="Arial Narrow"/>
        <family val="2"/>
      </rPr>
      <t>140 ENT surgeon, 70 Audiologist, 70 Audiometric assisstant, 70 Instructors for Hearing Impaired Children,70 Speech and language pathologist, and 70 OT technitian.</t>
    </r>
  </si>
  <si>
    <r>
      <t xml:space="preserve">10 District  Hospital; 
</t>
    </r>
    <r>
      <rPr>
        <b/>
        <sz val="14"/>
        <rFont val="Arial Narrow"/>
        <family val="2"/>
      </rPr>
      <t>HR Required</t>
    </r>
    <r>
      <rPr>
        <sz val="14"/>
        <rFont val="Arial Narrow"/>
        <family val="2"/>
      </rPr>
      <t xml:space="preserve"> 20 ENT surgeon, 10 Audiologist, 10 Audiometric assisstant, 10 Instructors for Hearing Impaired Children,10 Speech and language pathologist, and 10 OT technitian.</t>
    </r>
  </si>
  <si>
    <r>
      <t xml:space="preserve">20 District  Hospital; 
</t>
    </r>
    <r>
      <rPr>
        <b/>
        <sz val="14"/>
        <rFont val="Arial Narrow"/>
        <family val="2"/>
      </rPr>
      <t>HR Required</t>
    </r>
    <r>
      <rPr>
        <sz val="14"/>
        <rFont val="Arial Narrow"/>
        <family val="2"/>
      </rPr>
      <t xml:space="preserve"> 40 ENT surgeon, 20 Audiologist, 20 Audiometric assisstant, 20 Instructors for Hearing Impaired Children,20 Speech and language pathologist, and 20 OT technitian.</t>
    </r>
  </si>
  <si>
    <r>
      <t xml:space="preserve">30 District  Hospital; 
</t>
    </r>
    <r>
      <rPr>
        <b/>
        <sz val="14"/>
        <rFont val="Arial Narrow"/>
        <family val="2"/>
      </rPr>
      <t>HR Required</t>
    </r>
    <r>
      <rPr>
        <sz val="14"/>
        <rFont val="Arial Narrow"/>
        <family val="2"/>
      </rPr>
      <t xml:space="preserve"> 60 ENT surgeon, 30 Audiologist, 30 Audiometric assisstant, 30 Instructors for Hearing Impaired Children,30 Speech and language pathologist, and 30 OT technitian.</t>
    </r>
  </si>
  <si>
    <r>
      <rPr>
        <b/>
        <u/>
        <sz val="14"/>
        <rFont val="Arial Narrow"/>
        <family val="2"/>
      </rPr>
      <t>1.</t>
    </r>
    <r>
      <rPr>
        <sz val="14"/>
        <rFont val="Arial Narrow"/>
        <family val="2"/>
      </rPr>
      <t xml:space="preserve">To increase PG seats in ENT dept of  medical colleges to meet enhanced requirement of ENT specialist    
 </t>
    </r>
    <r>
      <rPr>
        <b/>
        <u/>
        <sz val="14"/>
        <rFont val="Arial Narrow"/>
        <family val="2"/>
      </rPr>
      <t>2.</t>
    </r>
    <r>
      <rPr>
        <sz val="14"/>
        <rFont val="Arial Narrow"/>
        <family val="2"/>
      </rPr>
      <t xml:space="preserve"> Provisioning of hands on training programme in advance ear, nose &amp; sinus disease, laryngeal, voice, LASER surgeries in Medical Colleges and Institutes etc.   </t>
    </r>
    <r>
      <rPr>
        <b/>
        <u/>
        <sz val="14"/>
        <rFont val="Arial Narrow"/>
        <family val="2"/>
      </rPr>
      <t xml:space="preserve"> 3</t>
    </r>
    <r>
      <rPr>
        <u/>
        <sz val="14"/>
        <rFont val="Arial Narrow"/>
        <family val="2"/>
      </rPr>
      <t>.</t>
    </r>
    <r>
      <rPr>
        <sz val="14"/>
        <rFont val="Arial Narrow"/>
        <family val="2"/>
      </rPr>
      <t>Rehabilitation council of india to provide trained HR.</t>
    </r>
    <r>
      <rPr>
        <u/>
        <sz val="14"/>
        <rFont val="Arial Narrow"/>
        <family val="2"/>
      </rPr>
      <t xml:space="preserve">    </t>
    </r>
    <r>
      <rPr>
        <b/>
        <u/>
        <sz val="14"/>
        <rFont val="Arial Narrow"/>
        <family val="2"/>
      </rPr>
      <t>4</t>
    </r>
    <r>
      <rPr>
        <u/>
        <sz val="14"/>
        <rFont val="Arial Narrow"/>
        <family val="2"/>
      </rPr>
      <t>.</t>
    </r>
    <r>
      <rPr>
        <sz val="14"/>
        <rFont val="Arial Narrow"/>
        <family val="2"/>
      </rPr>
      <t xml:space="preserve">Pollution control board for Noise pollution control.    </t>
    </r>
    <r>
      <rPr>
        <b/>
        <u/>
        <sz val="14"/>
        <rFont val="Arial Narrow"/>
        <family val="2"/>
      </rPr>
      <t>5.</t>
    </r>
    <r>
      <rPr>
        <sz val="14"/>
        <rFont val="Arial Narrow"/>
        <family val="2"/>
      </rPr>
      <t xml:space="preserve">Industries department for limiting noise exposure.  </t>
    </r>
    <r>
      <rPr>
        <b/>
        <u/>
        <sz val="14"/>
        <rFont val="Arial Narrow"/>
        <family val="2"/>
      </rPr>
      <t>6</t>
    </r>
    <r>
      <rPr>
        <u/>
        <sz val="14"/>
        <rFont val="Arial Narrow"/>
        <family val="2"/>
      </rPr>
      <t>.</t>
    </r>
    <r>
      <rPr>
        <sz val="14"/>
        <rFont val="Arial Narrow"/>
        <family val="2"/>
      </rPr>
      <t xml:space="preserve">Primary education department to encorporate lessons on preventive ENT.                            </t>
    </r>
    <r>
      <rPr>
        <b/>
        <u/>
        <sz val="14"/>
        <rFont val="Arial Narrow"/>
        <family val="2"/>
      </rPr>
      <t>7.</t>
    </r>
    <r>
      <rPr>
        <sz val="14"/>
        <rFont val="Arial Narrow"/>
        <family val="2"/>
      </rPr>
      <t>Coordination with RBSK programme for better identification and referral of deafness cases.</t>
    </r>
  </si>
  <si>
    <r>
      <t>(</t>
    </r>
    <r>
      <rPr>
        <b/>
        <sz val="14"/>
        <rFont val="Arial Narrow"/>
        <family val="2"/>
      </rPr>
      <t xml:space="preserve">1) FSDA Deptt. </t>
    </r>
    <r>
      <rPr>
        <sz val="14"/>
        <rFont val="Arial Narrow"/>
        <family val="2"/>
      </rPr>
      <t xml:space="preserve">– to ensure 100% coverage of use of iodized salt.. To enforce the sale of iodized salt by wholesalers/retailers. Data sharing by FSDA  on testings wiith Department of Medical Health &amp; Family Welfare on regular basis.
</t>
    </r>
    <r>
      <rPr>
        <b/>
        <sz val="14"/>
        <rFont val="Arial Narrow"/>
        <family val="2"/>
      </rPr>
      <t>(2) Food &amp; Civil Supply Deptt</t>
    </r>
    <r>
      <rPr>
        <sz val="14"/>
        <rFont val="Arial Narrow"/>
        <family val="2"/>
      </rPr>
      <t xml:space="preserve">.- Should ensure that only adequately iodized salt (&gt;15PPM) is being distributed through PDS.
</t>
    </r>
    <r>
      <rPr>
        <b/>
        <sz val="14"/>
        <rFont val="Arial Narrow"/>
        <family val="2"/>
      </rPr>
      <t>(3) ICDS Deptt.</t>
    </r>
    <r>
      <rPr>
        <sz val="14"/>
        <rFont val="Arial Narrow"/>
        <family val="2"/>
      </rPr>
      <t xml:space="preserve">-Anganwadi Workers to create awareness amongst mothers &amp; Children about benefits of iodized salt.
</t>
    </r>
    <r>
      <rPr>
        <b/>
        <sz val="14"/>
        <rFont val="Arial Narrow"/>
        <family val="2"/>
      </rPr>
      <t>(4) Education Deptt. –</t>
    </r>
    <r>
      <rPr>
        <sz val="14"/>
        <rFont val="Arial Narrow"/>
        <family val="2"/>
      </rPr>
      <t xml:space="preserve">In schools teachers should create awareness amongst children about merits of consuming adequately iodized salt.
</t>
    </r>
    <r>
      <rPr>
        <b/>
        <sz val="14"/>
        <rFont val="Arial Narrow"/>
        <family val="2"/>
      </rPr>
      <t>(5)  Information Deptt</t>
    </r>
    <r>
      <rPr>
        <sz val="14"/>
        <rFont val="Arial Narrow"/>
        <family val="2"/>
      </rPr>
      <t xml:space="preserve">; –Create public awareness by different modalities (Songs, Nukkad natak, Films &amp; Video Shots) regarding benefits of adequately iodized salt.
</t>
    </r>
    <r>
      <rPr>
        <b/>
        <sz val="14"/>
        <rFont val="Arial Narrow"/>
        <family val="2"/>
      </rPr>
      <t xml:space="preserve">(6) Panchayati Raj Vibhag </t>
    </r>
    <r>
      <rPr>
        <sz val="14"/>
        <rFont val="Arial Narrow"/>
        <family val="2"/>
      </rPr>
      <t xml:space="preserve">–Create awareness and monitoring of iodine content of salt through VHSNCs(Village Health Sanitation and Nutrition Committee)
</t>
    </r>
  </si>
  <si>
    <r>
      <rPr>
        <b/>
        <sz val="14"/>
        <rFont val="Arial Narrow"/>
        <family val="2"/>
      </rPr>
      <t xml:space="preserve">1. Medical Education: </t>
    </r>
    <r>
      <rPr>
        <sz val="14"/>
        <rFont val="Arial Narrow"/>
        <family val="2"/>
      </rPr>
      <t xml:space="preserve">Strengthen the MBBS curriculum with additional courses in Geriatric Medicine
</t>
    </r>
    <r>
      <rPr>
        <b/>
        <sz val="14"/>
        <rFont val="Arial Narrow"/>
        <family val="2"/>
      </rPr>
      <t xml:space="preserve">2.AYUSH: </t>
    </r>
    <r>
      <rPr>
        <sz val="14"/>
        <rFont val="Arial Narrow"/>
        <family val="2"/>
      </rPr>
      <t xml:space="preserve">Health Promoting interventions such as Yoga
</t>
    </r>
    <r>
      <rPr>
        <b/>
        <sz val="14"/>
        <rFont val="Arial Narrow"/>
        <family val="2"/>
      </rPr>
      <t xml:space="preserve">3. PWD/Social Welfare: </t>
    </r>
    <r>
      <rPr>
        <sz val="14"/>
        <rFont val="Arial Narrow"/>
        <family val="2"/>
      </rPr>
      <t xml:space="preserve">Coordinating with these Departments for development of old age homes and other related facilities.
</t>
    </r>
    <r>
      <rPr>
        <b/>
        <sz val="14"/>
        <rFont val="Arial Narrow"/>
        <family val="2"/>
      </rPr>
      <t xml:space="preserve">4. Dept of Panchayati Raj: </t>
    </r>
    <r>
      <rPr>
        <sz val="14"/>
        <rFont val="Arial Narrow"/>
        <family val="2"/>
      </rPr>
      <t xml:space="preserve">Making VH SNCs responsive to the health care needs of the elderly
</t>
    </r>
    <r>
      <rPr>
        <b/>
        <sz val="14"/>
        <rFont val="Arial Narrow"/>
        <family val="2"/>
      </rPr>
      <t xml:space="preserve">5.  Deptt. of Information: </t>
    </r>
    <r>
      <rPr>
        <sz val="14"/>
        <rFont val="Arial Narrow"/>
        <family val="2"/>
      </rPr>
      <t>Promoting the concept of active and healthy ageing through various platforms</t>
    </r>
  </si>
  <si>
    <r>
      <rPr>
        <b/>
        <sz val="14"/>
        <rFont val="Arial Narrow"/>
        <family val="2"/>
      </rPr>
      <t xml:space="preserve">1. UPPCB: </t>
    </r>
    <r>
      <rPr>
        <sz val="14"/>
        <rFont val="Arial Narrow"/>
        <family val="2"/>
      </rPr>
      <t>Nodal agency for enforcement of regulations related to pollution control. Their active participation and cooperation is essential to ensure compliance.</t>
    </r>
    <r>
      <rPr>
        <b/>
        <sz val="14"/>
        <rFont val="Arial Narrow"/>
        <family val="2"/>
      </rPr>
      <t xml:space="preserve">
2. Directorate of Environment: </t>
    </r>
    <r>
      <rPr>
        <sz val="14"/>
        <rFont val="Arial Narrow"/>
        <family val="2"/>
      </rPr>
      <t xml:space="preserve">Nodal agency for enforcement of regulations pertaining to environment. Their active participation and cooperation is essential to ensure compliance.
</t>
    </r>
    <r>
      <rPr>
        <b/>
        <sz val="14"/>
        <rFont val="Arial Narrow"/>
        <family val="2"/>
      </rPr>
      <t xml:space="preserve">3. Departments of Industry, Urban Development, Agriculture and Fertilisers, UPSIDC, Urban Development Authorities, Urban Local Bodies: </t>
    </r>
    <r>
      <rPr>
        <sz val="14"/>
        <rFont val="Arial Narrow"/>
        <family val="2"/>
      </rPr>
      <t xml:space="preserve">To ensure that interventions are aligned and non-contradictory, for information sharing and expediting inter-departmental communication.
</t>
    </r>
    <r>
      <rPr>
        <b/>
        <sz val="14"/>
        <rFont val="Arial Narrow"/>
        <family val="2"/>
      </rPr>
      <t>4. Educational institutions (public and private):</t>
    </r>
    <r>
      <rPr>
        <sz val="14"/>
        <rFont val="Arial Narrow"/>
        <family val="2"/>
      </rPr>
      <t xml:space="preserve"> to create a technically sound human resource base, and for sensitising communities on the subject. 
</t>
    </r>
    <r>
      <rPr>
        <b/>
        <sz val="14"/>
        <rFont val="Arial Narrow"/>
        <family val="2"/>
      </rPr>
      <t xml:space="preserve">5. Road Transport: </t>
    </r>
    <r>
      <rPr>
        <sz val="14"/>
        <rFont val="Arial Narrow"/>
        <family val="2"/>
      </rPr>
      <t xml:space="preserve">More pollution checking vehicles to be deployed. Focus on ensuring that vehicles in circulation are well maintained and meet required pollution standards. 
</t>
    </r>
  </si>
  <si>
    <r>
      <rPr>
        <b/>
        <sz val="14"/>
        <rFont val="Arial Narrow"/>
        <family val="2"/>
      </rPr>
      <t>1. Home Deptt.</t>
    </r>
    <r>
      <rPr>
        <sz val="14"/>
        <rFont val="Arial Narrow"/>
        <family val="2"/>
      </rPr>
      <t xml:space="preserve">; Police to enforce section 4 law on prohibition of smoking in public place /Sec. 6 on sale to minors and sale within a radius of 100 yards of educational institutions. Police  to also look into section 7 provision in addition to Custom and Central Excise
</t>
    </r>
    <r>
      <rPr>
        <b/>
        <sz val="14"/>
        <rFont val="Arial Narrow"/>
        <family val="2"/>
      </rPr>
      <t>2. Education Deptt.</t>
    </r>
    <r>
      <rPr>
        <sz val="14"/>
        <rFont val="Arial Narrow"/>
        <family val="2"/>
      </rPr>
      <t xml:space="preserve">; Education deptt. is responsible for bringing about greater awareness among school children on harm effects of tobacco. Need to sensitize teachers  and to enforce laws regarding sale within 100 yards of educational institutions. 
</t>
    </r>
    <r>
      <rPr>
        <b/>
        <sz val="14"/>
        <rFont val="Arial Narrow"/>
        <family val="2"/>
      </rPr>
      <t xml:space="preserve">3. Transport Deptt.; </t>
    </r>
    <r>
      <rPr>
        <sz val="14"/>
        <rFont val="Arial Narrow"/>
        <family val="2"/>
      </rPr>
      <t xml:space="preserve">For the enforcement of section 4 i.e. prohibition of smoking in public places this includes all public transport carrier and the bus stands.
</t>
    </r>
    <r>
      <rPr>
        <b/>
        <sz val="14"/>
        <rFont val="Arial Narrow"/>
        <family val="2"/>
      </rPr>
      <t>4.Food And Drug Authorit</t>
    </r>
    <r>
      <rPr>
        <sz val="14"/>
        <rFont val="Arial Narrow"/>
        <family val="2"/>
      </rPr>
      <t xml:space="preserve">y; FDA will be responsible for implementation of Section 4 and 5 provisions in hotels, restaurants, pubs, bars etc.
</t>
    </r>
    <r>
      <rPr>
        <b/>
        <sz val="14"/>
        <rFont val="Arial Narrow"/>
        <family val="2"/>
      </rPr>
      <t>5. Deptt. of Agriculture; I</t>
    </r>
    <r>
      <rPr>
        <sz val="14"/>
        <rFont val="Arial Narrow"/>
        <family val="2"/>
      </rPr>
      <t xml:space="preserve">n tobacco crop growing region they need to sensitize farmers on ill effects of tobacco; orient research for alternative crops to tobacco growers; facilitate the shift. 
</t>
    </r>
    <r>
      <rPr>
        <b/>
        <sz val="14"/>
        <rFont val="Arial Narrow"/>
        <family val="2"/>
      </rPr>
      <t>6. Deptt. of Labour</t>
    </r>
    <r>
      <rPr>
        <sz val="14"/>
        <rFont val="Arial Narrow"/>
        <family val="2"/>
      </rPr>
      <t xml:space="preserve">; Will need to address issue of bidi workers rehabilitation
</t>
    </r>
    <r>
      <rPr>
        <b/>
        <sz val="14"/>
        <rFont val="Arial Narrow"/>
        <family val="2"/>
      </rPr>
      <t>7. Deptt of Urban Dev/ Urban Local bodies;</t>
    </r>
    <r>
      <rPr>
        <sz val="14"/>
        <rFont val="Arial Narrow"/>
        <family val="2"/>
      </rPr>
      <t xml:space="preserve"> The provisions (4, 5 and 6) of the act, 2003 will be implemented by municipal bodies. Smaller cities also need to work for smoke free environment
</t>
    </r>
  </si>
  <si>
    <r>
      <rPr>
        <b/>
        <sz val="14"/>
        <color theme="1"/>
        <rFont val="Arial Narrow"/>
        <family val="2"/>
      </rPr>
      <t>1. NIC</t>
    </r>
    <r>
      <rPr>
        <sz val="14"/>
        <color theme="1"/>
        <rFont val="Arial Narrow"/>
        <family val="2"/>
      </rPr>
      <t xml:space="preserve"> at State and District level for developing infrastructure for telelinking of all training centres and establishment of virtual class rooms.
</t>
    </r>
    <r>
      <rPr>
        <b/>
        <sz val="14"/>
        <color theme="1"/>
        <rFont val="Arial Narrow"/>
        <family val="2"/>
      </rPr>
      <t>2.  Partnership with WHO/UNICEF/World Bank</t>
    </r>
    <r>
      <rPr>
        <sz val="14"/>
        <color theme="1"/>
        <rFont val="Arial Narrow"/>
        <family val="2"/>
      </rPr>
      <t xml:space="preserve"> and other Health partners in Training and Capacity  building of HR right down to the grass root level.
</t>
    </r>
    <r>
      <rPr>
        <b/>
        <sz val="14"/>
        <color theme="1"/>
        <rFont val="Arial Narrow"/>
        <family val="2"/>
      </rPr>
      <t>3. Medical Education</t>
    </r>
    <r>
      <rPr>
        <sz val="14"/>
        <color theme="1"/>
        <rFont val="Arial Narrow"/>
        <family val="2"/>
      </rPr>
      <t>; Introduction of new superspeciality courses like palliative care, trauma, critical care, plastic &amp; burns, oncology services at apex institutes like Medical colleges, RIMS-Safai &amp; SGPGI.</t>
    </r>
  </si>
  <si>
    <r>
      <rPr>
        <b/>
        <sz val="13"/>
        <rFont val="Arial Narrow"/>
        <family val="2"/>
      </rPr>
      <t>1. ICDS-</t>
    </r>
    <r>
      <rPr>
        <sz val="13"/>
        <rFont val="Arial Narrow"/>
        <family val="2"/>
      </rPr>
      <t xml:space="preserve">Assistance in timely detection and follow-up of HRPs (High Risk Pregnancies);  Notifications of maternal deaths in the community and facilities; Assisting in referral of Mothers and newborns by strengthening referral linkages through their channel; Maternal nutrition supplementation through Hausla Poshan Yojana; Assisting in the publicity through their channels of VHND, NAS, JSY, MDR, JSSK and different other health programs.; Mobilization of beneficiaries for VNHD and other campaigns e.g. Matrutva Saptah and PMSMA; Effective coordination with Health department in maintaining of databases of beneficiaries.
</t>
    </r>
    <r>
      <rPr>
        <b/>
        <sz val="13"/>
        <rFont val="Arial Narrow"/>
        <family val="2"/>
      </rPr>
      <t>2. Education-•</t>
    </r>
    <r>
      <rPr>
        <sz val="13"/>
        <rFont val="Arial Narrow"/>
        <family val="2"/>
      </rPr>
      <t xml:space="preserve"> Distribution of IFA and other drugs.; Using their communication channel to propagate the messages of various programs/campaigns; Developing effective IEC messages for the community in collaboration with  Health Department.
</t>
    </r>
    <r>
      <rPr>
        <b/>
        <sz val="13"/>
        <rFont val="Arial Narrow"/>
        <family val="2"/>
      </rPr>
      <t xml:space="preserve">3. Panchayati Raj Department• </t>
    </r>
    <r>
      <rPr>
        <sz val="13"/>
        <rFont val="Arial Narrow"/>
        <family val="2"/>
      </rPr>
      <t xml:space="preserve">Availability of  appropriate sites/places for VHND.for ANC examinations;  Effective and complete utilization of VHSNC funds for the betterment of services; Convergence in vital registration [birth and deaths] through PRI;  Mobilization of beneficiaries for VHND and various campaigns related to maternal health; Helping in motivating the community for antenatal care, skilled birth attendance and promoting institutional deliveries; Assistance in Bio Medical Waste Management.;  Involvement of the village safai karmi for WASH of delivery points.
</t>
    </r>
    <r>
      <rPr>
        <b/>
        <sz val="13"/>
        <rFont val="Arial Narrow"/>
        <family val="2"/>
      </rPr>
      <t xml:space="preserve">4. Jal Nigam-• </t>
    </r>
    <r>
      <rPr>
        <sz val="13"/>
        <rFont val="Arial Narrow"/>
        <family val="2"/>
      </rPr>
      <t xml:space="preserve">Ensuring availability of safe drinking water in health facilities/ AWCs/ Households; Provision of water testing at regular intervals.; Installation of RO systems in the health facilities (such as, Water ATMs) especially the labor rooms and OPDs; Sewage and SLWM (Solid and Liquid Waste Management).
</t>
    </r>
    <r>
      <rPr>
        <b/>
        <sz val="13"/>
        <rFont val="Arial Narrow"/>
        <family val="2"/>
      </rPr>
      <t xml:space="preserve">5. PWD-• </t>
    </r>
    <r>
      <rPr>
        <sz val="13"/>
        <rFont val="Arial Narrow"/>
        <family val="2"/>
      </rPr>
      <t xml:space="preserve">Enhancement of the ongoing construction of MCH wings; Speeding up of the handing over of already constructed MCH wings; Well connected good condition roads to the delivery points and facilities.
</t>
    </r>
    <r>
      <rPr>
        <b/>
        <sz val="13"/>
        <rFont val="Arial Narrow"/>
        <family val="2"/>
      </rPr>
      <t xml:space="preserve">6. Medical Education-• </t>
    </r>
    <r>
      <rPr>
        <sz val="13"/>
        <rFont val="Arial Narrow"/>
        <family val="2"/>
      </rPr>
      <t>Involvement of AYUSH Lady Medical Officers  and Ayush Functionaries in providing basic maternal health services including conducting deliveries; Regular capacity buildings and trainings of AYUSH functionaries in maternal health area.</t>
    </r>
    <r>
      <rPr>
        <b/>
        <sz val="13"/>
        <rFont val="Arial Narrow"/>
        <family val="2"/>
      </rPr>
      <t xml:space="preserve">
</t>
    </r>
    <r>
      <rPr>
        <sz val="13"/>
        <rFont val="Arial Narrow"/>
        <family val="2"/>
      </rPr>
      <t xml:space="preserve">
</t>
    </r>
    <r>
      <rPr>
        <b/>
        <sz val="13"/>
        <rFont val="Arial Narrow"/>
        <family val="2"/>
      </rPr>
      <t xml:space="preserve">
</t>
    </r>
  </si>
  <si>
    <r>
      <t xml:space="preserve">Interdepartmental Co-ordination
</t>
    </r>
    <r>
      <rPr>
        <b/>
        <sz val="13"/>
        <rFont val="Arial Narrow"/>
        <family val="2"/>
      </rPr>
      <t xml:space="preserve">• Medical Education &amp; Training: </t>
    </r>
    <r>
      <rPr>
        <sz val="13"/>
        <rFont val="Arial Narrow"/>
        <family val="2"/>
      </rPr>
      <t xml:space="preserve">
 To provide trained medical &amp; para-medical HR &amp; training of existing HR for disease management and public health.
 Laboratory support &amp; tertiary care.
</t>
    </r>
    <r>
      <rPr>
        <b/>
        <sz val="13"/>
        <rFont val="Arial Narrow"/>
        <family val="2"/>
      </rPr>
      <t xml:space="preserve">• Jal Nigam: </t>
    </r>
    <r>
      <rPr>
        <sz val="13"/>
        <rFont val="Arial Narrow"/>
        <family val="2"/>
      </rPr>
      <t xml:space="preserve">
 Jal Nigam is expected to ensure safe water supply in urban and rural areas, so that the incidence of </t>
    </r>
    <r>
      <rPr>
        <i/>
        <sz val="13"/>
        <rFont val="Arial Narrow"/>
        <family val="2"/>
      </rPr>
      <t>water borne diseases</t>
    </r>
    <r>
      <rPr>
        <sz val="13"/>
        <rFont val="Arial Narrow"/>
        <family val="2"/>
      </rPr>
      <t xml:space="preserve"> such as-Diarrhoea/Cholera, Typhoid etc  could be minimized and outbreaks of these diseases could be limited or checked.
 Expected to do regular monitoring of water supply and data sharing with IDSP for any quality related issues of supplied water to any area.
•  </t>
    </r>
    <r>
      <rPr>
        <b/>
        <sz val="13"/>
        <rFont val="Arial Narrow"/>
        <family val="2"/>
      </rPr>
      <t>Deptt of Urban Development</t>
    </r>
    <r>
      <rPr>
        <sz val="13"/>
        <rFont val="Arial Narrow"/>
        <family val="2"/>
      </rPr>
      <t>/</t>
    </r>
    <r>
      <rPr>
        <b/>
        <sz val="13"/>
        <rFont val="Arial Narrow"/>
        <family val="2"/>
      </rPr>
      <t xml:space="preserve">Nagar Vikas: </t>
    </r>
    <r>
      <rPr>
        <sz val="13"/>
        <rFont val="Arial Narrow"/>
        <family val="2"/>
      </rPr>
      <t xml:space="preserve">Expected to facilitate community sanitation, supply of safe water and information related to public health or health hazards to be mutually shared.
Information sharing on diseases like Dengue, Chikungunya etc.for control of vectors; Dog bite cases also to be shared for control of stray dogs to minimize risk of Rabies and to reduce the load of vaccine for dog bite cases.
</t>
    </r>
    <r>
      <rPr>
        <b/>
        <sz val="13"/>
        <rFont val="Arial Narrow"/>
        <family val="2"/>
      </rPr>
      <t xml:space="preserve">Directorate of Civil Aviation; </t>
    </r>
    <r>
      <rPr>
        <sz val="13"/>
        <rFont val="Arial Narrow"/>
        <family val="2"/>
      </rPr>
      <t xml:space="preserve">For screening and identification of passengers arriving on Domestic/international flights during epidemics/for New emerging diseases.
</t>
    </r>
    <r>
      <rPr>
        <b/>
        <sz val="13"/>
        <rFont val="Arial Narrow"/>
        <family val="2"/>
      </rPr>
      <t xml:space="preserve">Panchayati Raj Institution: </t>
    </r>
    <r>
      <rPr>
        <sz val="13"/>
        <rFont val="Arial Narrow"/>
        <family val="2"/>
      </rPr>
      <t xml:space="preserve">
 Panchaiyati Raj Institution is expected to contribute in providing IEC to the community regarding health hazards /spread or outbreaks of diseases; effective implementation of the activities, like-preventive and control measures during outbreak like situations, preventing spread of panic in society.
to assist in updating of Rumour Registers at PHCs/CHCs/District Hospitals by responsible stake holders in the community as-Gram Pradhan, Village Development Officers (VDO), AWW,  Ward Members etc for early control measures. To also assist in health and sanitation activities in the communities.
</t>
    </r>
    <r>
      <rPr>
        <b/>
        <sz val="13"/>
        <rFont val="Arial Narrow"/>
        <family val="2"/>
      </rPr>
      <t xml:space="preserve">• ICDS: </t>
    </r>
    <r>
      <rPr>
        <sz val="13"/>
        <rFont val="Arial Narrow"/>
        <family val="2"/>
      </rPr>
      <t xml:space="preserve">is expected to orient the Anganwadi Workers (AWW)  to ensure reporting to  ANM or Para-medical staff at the sub centre level, in case of any health related event or disease occuring among the children.
</t>
    </r>
    <r>
      <rPr>
        <b/>
        <sz val="13"/>
        <rFont val="Arial Narrow"/>
        <family val="2"/>
      </rPr>
      <t>•  Animal Husbandry:</t>
    </r>
    <r>
      <rPr>
        <sz val="13"/>
        <rFont val="Arial Narrow"/>
        <family val="2"/>
      </rPr>
      <t xml:space="preserve"> is expected to contribute and cooperate in the surveillance of the zoonotic diseases as- Rabies, Avian influenza, Japanese encephalitis, Leptospirosis etc and mutual sharing of the reports related to it. 
</t>
    </r>
    <r>
      <rPr>
        <b/>
        <sz val="13"/>
        <rFont val="Arial Narrow"/>
        <family val="2"/>
      </rPr>
      <t>•  Forest  Department</t>
    </r>
    <r>
      <rPr>
        <sz val="13"/>
        <rFont val="Arial Narrow"/>
        <family val="2"/>
      </rPr>
      <t xml:space="preserve">: Similar to  Animal Husbandry department, Forest and wild life department is also expected to contribute and cooperate in the surveillance of the zoonotic diseases as- Rabies, Avian influenza, CCHF etc and mutual sharing of the reports related to it.
</t>
    </r>
    <r>
      <rPr>
        <b/>
        <sz val="13"/>
        <rFont val="Arial Narrow"/>
        <family val="2"/>
      </rPr>
      <t>• Food and drug administration</t>
    </r>
    <r>
      <rPr>
        <sz val="13"/>
        <rFont val="Arial Narrow"/>
        <family val="2"/>
      </rPr>
      <t xml:space="preserve">: Many cases of Food Poisoning have been reported in the State in which the Food and Drug administration may play its role wherever relevant and mutual sharing of the reports related to it.
</t>
    </r>
    <r>
      <rPr>
        <b/>
        <sz val="13"/>
        <rFont val="Arial Narrow"/>
        <family val="2"/>
      </rPr>
      <t>NOTE:- All the above mentioned departments are further requested to share their district/block wise monthly progress/work done report related to health events/health risk with Integrated Disease Surveillance Programme (IDSP) of Medical &amp; Health department, so that the same may be correlated with the finding of IDSP &amp; the relevant information may be utilized for taking preventive &amp; control measures  and the same will be shared with you, also.</t>
    </r>
  </si>
  <si>
    <r>
      <rPr>
        <b/>
        <sz val="13"/>
        <rFont val="Arial Narrow"/>
        <family val="2"/>
      </rPr>
      <t>Strategy Plan - 2024</t>
    </r>
    <r>
      <rPr>
        <sz val="13"/>
        <rFont val="Arial Narrow"/>
        <family val="2"/>
      </rPr>
      <t xml:space="preserve">
• To achieve 90% reporting from Private health facilities on IDSP portal. 
•  To detect at least 90% outbreaks timely occurring in any area of the districts and state.
• To achieve at least 90% training status of the employees and District Surveillance Officers (DSOs).
•  Minimizing the case load of communicable diseases of epidemic prone diseases to a minimum level of 60% through effective surveillance and response.
• 100% Compliance of IHR for containment of diseases of international importance.
•  Sending samples in 100% of disease outbreaks occurring, for lab tests and confirmation.
•  Achieving 90% reporting status of the state for the reporting on form P, L &amp; S on IDSP Portal.
• At the time of outbreak, the high priority &amp; epidemic prone communicable diseases in the state as Vector borne diseases,, Water borne diseases, vaccine preventable diseases, Respiratory diseases (ILI), Sexually transmitted diseases/blood borne (HIV/HBV/HCV), Zoonotic Diseases etc FETP trained RRT will investigate &amp; manage the disease outbreak.
 • All outbreaks will be laboratory confirmed through District Public Health Lab (DPHL) 
•Inter departmental coordination committees will be constituted at all levels. </t>
    </r>
  </si>
  <si>
    <r>
      <rPr>
        <b/>
        <sz val="13"/>
        <rFont val="Arial Narrow"/>
        <family val="2"/>
      </rPr>
      <t xml:space="preserve">Education department: </t>
    </r>
    <r>
      <rPr>
        <sz val="13"/>
        <rFont val="Arial Narrow"/>
        <family val="2"/>
      </rPr>
      <t xml:space="preserve">to include information on positive mental health and common mental health disorders in their curriculum. Ensure Life skills training and counseling services for adolescents in all schools.
</t>
    </r>
    <r>
      <rPr>
        <b/>
        <sz val="13"/>
        <rFont val="Arial Narrow"/>
        <family val="2"/>
      </rPr>
      <t>Social Welfare:</t>
    </r>
    <r>
      <rPr>
        <sz val="13"/>
        <rFont val="Arial Narrow"/>
        <family val="2"/>
      </rPr>
      <t xml:space="preserve"> Social Welfare department is expected to work with collaboration with health department for the welfare of drug/Alcohol abusers in management  and there rehabilitation. 
</t>
    </r>
    <r>
      <rPr>
        <b/>
        <sz val="13"/>
        <rFont val="Arial Narrow"/>
        <family val="2"/>
      </rPr>
      <t xml:space="preserve">Narcotics: </t>
    </r>
    <r>
      <rPr>
        <sz val="13"/>
        <rFont val="Arial Narrow"/>
        <family val="2"/>
      </rPr>
      <t xml:space="preserve">Narcotic department is expected to help health department by providing inputs in form of data availability and IEC activities.
</t>
    </r>
    <r>
      <rPr>
        <b/>
        <sz val="13"/>
        <rFont val="Arial Narrow"/>
        <family val="2"/>
      </rPr>
      <t>Madya Nishedh:</t>
    </r>
    <r>
      <rPr>
        <sz val="13"/>
        <rFont val="Arial Narrow"/>
        <family val="2"/>
      </rPr>
      <t xml:space="preserve"> Madhya Nishedh department is expected to work in collaboration with health department during IEC activities and regulation of various drug de-addiction centers running by NGOs.
</t>
    </r>
    <r>
      <rPr>
        <b/>
        <sz val="13"/>
        <rFont val="Arial Narrow"/>
        <family val="2"/>
      </rPr>
      <t>Home:</t>
    </r>
    <r>
      <rPr>
        <sz val="13"/>
        <rFont val="Arial Narrow"/>
        <family val="2"/>
      </rPr>
      <t xml:space="preserve"> Home department can facilitate the  treatment and management of homeless/ chronic psychiatric patient(Like-schizophrenics) and can play important role in management of alcohol/drug abusers.  Counseling at Juvenile homes/Jails.
</t>
    </r>
    <r>
      <rPr>
        <b/>
        <sz val="13"/>
        <rFont val="Arial Narrow"/>
        <family val="2"/>
      </rPr>
      <t>Medical Education:</t>
    </r>
    <r>
      <rPr>
        <sz val="13"/>
        <rFont val="Arial Narrow"/>
        <family val="2"/>
      </rPr>
      <t xml:space="preserve"> To provide trained manpower in Mental health and Geriatric Medicine. 
</t>
    </r>
    <r>
      <rPr>
        <b/>
        <sz val="13"/>
        <rFont val="Arial Narrow"/>
        <family val="2"/>
      </rPr>
      <t xml:space="preserve">Women &amp; Child Welfare: </t>
    </r>
    <r>
      <rPr>
        <sz val="13"/>
        <rFont val="Arial Narrow"/>
        <family val="2"/>
      </rPr>
      <t xml:space="preserve">The department is expected to continue its role in taking care of mentally disabled children and women.   
</t>
    </r>
    <r>
      <rPr>
        <b/>
        <sz val="13"/>
        <rFont val="Arial Narrow"/>
        <family val="2"/>
      </rPr>
      <t xml:space="preserve">Law department: </t>
    </r>
    <r>
      <rPr>
        <sz val="13"/>
        <rFont val="Arial Narrow"/>
        <family val="2"/>
      </rPr>
      <t xml:space="preserve">Juvenile Justice committee and mental health act are regularly monitoring and supporting the psychiatric/mentally disabled patients and is expected to continue in future.    
</t>
    </r>
    <r>
      <rPr>
        <b/>
        <sz val="13"/>
        <rFont val="Arial Narrow"/>
        <family val="2"/>
      </rPr>
      <t>Panchayati Raj:</t>
    </r>
    <r>
      <rPr>
        <sz val="13"/>
        <rFont val="Arial Narrow"/>
        <family val="2"/>
      </rPr>
      <t xml:space="preserve"> is expected to help community by taking care of mental health need of patients at grass root level(for eg. In remote areas) with the help of sub centre staff, community health workers and NGOs working at ground level.   
</t>
    </r>
  </si>
  <si>
    <r>
      <rPr>
        <b/>
        <sz val="12"/>
        <rFont val="Arial Narrow"/>
        <family val="2"/>
      </rPr>
      <t xml:space="preserve">1. DMHP (for mental health facility at district level): </t>
    </r>
    <r>
      <rPr>
        <sz val="12"/>
        <rFont val="Arial Narrow"/>
        <family val="2"/>
      </rPr>
      <t xml:space="preserve">
a) Outdoor and indoor treatment for psychological problems including drug/alcohol dependents in district hospitals.
b) Outdoor facility for such patients at CHC and PHC level is further gradually be provided to sub center level of remote areas.
c) Rehabilitation of chronic psychiatric patients and drug/alcohol dependents will be provided vide DMHP team. Help of NGOs and community health workers/community leaders is the key of success. 
d) Training about positive mental health and psychological problem will be given to all medical and paramedical staff gradually from district hospital to CHC/PHC level.
e) Awareness generation activities in the Community, School /college and work place.
f) Targeted interventions at community level: At school and college level; Out of school adolescents; Work places like offices and corporate; Urban slums; Public places like railway station and Bus stand etc; Tehsil and registrar office etc.
g) District Counseling Centres (D.C.C.) with crises help line is to be established in every district hospital.
h) Ensuring availability of essential drugs at every level of mental health care.
i) Availability of psychological tools for IQ assessment and personality tests at all levels of mental health care units. 
</t>
    </r>
    <r>
      <rPr>
        <b/>
        <sz val="12"/>
        <rFont val="Arial Narrow"/>
        <family val="2"/>
      </rPr>
      <t>2. Strengthening of State Mental Health Cell (SMHC):</t>
    </r>
    <r>
      <rPr>
        <sz val="12"/>
        <rFont val="Arial Narrow"/>
        <family val="2"/>
      </rPr>
      <t xml:space="preserve"> Recruitment of Program Officer (Finance) (n=1); Assistant Program Officers (Program Coordination) (n=2); Assistant Program Officers (Data Analysis/Research) (n=2) and Data Entry Operator (n=1)
</t>
    </r>
    <r>
      <rPr>
        <b/>
        <sz val="12"/>
        <rFont val="Arial Narrow"/>
        <family val="2"/>
      </rPr>
      <t>3. Establishment of State Mental Health Authority:</t>
    </r>
    <r>
      <rPr>
        <sz val="12"/>
        <rFont val="Arial Narrow"/>
        <family val="2"/>
      </rPr>
      <t xml:space="preserve"> Recruitment of manpower (Assistant Program Officer (n=1), Monitoring, Evaluation &amp; Supervision Officer (n=1) and Data entry Operator (n=1)); Office Expenses/misc; contingency/IEC/travel.  
</t>
    </r>
    <r>
      <rPr>
        <b/>
        <sz val="12"/>
        <rFont val="Arial Narrow"/>
        <family val="2"/>
      </rPr>
      <t>4. Establishment of Regional Institute of Mental Health &amp; Behavioral Sciences, UP:</t>
    </r>
    <r>
      <rPr>
        <sz val="12"/>
        <rFont val="Arial Narrow"/>
        <family val="2"/>
      </rPr>
      <t xml:space="preserve"> To provide Training &amp; capacity building with specialized  Tertiary care to the patients with Psychological Problems and Drug/Psychoactive substances/ Narcotics/ Tobacco/Alcohol dependents, We are planning to build five regional institute of Mental Health &amp; Behavioral Sciences in five different zones of the state (North, South, East  West &amp; Central Zones). Proposed Budget for each institute is Rs. 50 Crores, which will be released in three financial years in phase- wise manner.</t>
    </r>
    <r>
      <rPr>
        <b/>
        <sz val="12"/>
        <rFont val="Arial Narrow"/>
        <family val="2"/>
      </rPr>
      <t xml:space="preserve">
5. Strengthening of Department of Psychiatry of State Medical Colleges:</t>
    </r>
    <r>
      <rPr>
        <sz val="12"/>
        <rFont val="Arial Narrow"/>
        <family val="2"/>
      </rPr>
      <t xml:space="preserve"> In all 16 State Medical Colleges for training for Psychiatrist, Clinical Psychologist, and Psychiatric Social Worker &amp; Psychiatric Nurses. It will overcome the deficiency of trained Human Resources in Mental Health Services. For every Unit (16 Unit) proposed budget is 50 Crores, which will be released in three financial years in phase-wise manner. 
</t>
    </r>
  </si>
  <si>
    <r>
      <rPr>
        <b/>
        <sz val="11"/>
        <rFont val="Arial Narrow"/>
        <family val="2"/>
      </rPr>
      <t>Road Transport:</t>
    </r>
    <r>
      <rPr>
        <sz val="11"/>
        <rFont val="Arial Narrow"/>
        <family val="2"/>
      </rPr>
      <t xml:space="preserve"> 
• Improving vehicle standards: Focus on ensuring that vehicles in circulation are well maintained and meet required standards (brakes, tyres, seat-belts, regular check-up), including crash-testing standards. 
• Development of Automatic driving testing track (AMDTT) in each district
• Solar lights at all National/State Highways
• Publicity vans to create awareness about prevention of raoad traffic accidents
• More interceptors to be deployed to help road accident victims
</t>
    </r>
    <r>
      <rPr>
        <b/>
        <sz val="11"/>
        <rFont val="Arial Narrow"/>
        <family val="2"/>
      </rPr>
      <t>Education:</t>
    </r>
    <r>
      <rPr>
        <sz val="11"/>
        <rFont val="Arial Narrow"/>
        <family val="2"/>
      </rPr>
      <t xml:space="preserve"> • Traffic rules chapters in syllabus
</t>
    </r>
    <r>
      <rPr>
        <b/>
        <sz val="11"/>
        <rFont val="Arial Narrow"/>
        <family val="2"/>
      </rPr>
      <t xml:space="preserve">Home:
</t>
    </r>
    <r>
      <rPr>
        <sz val="11"/>
        <rFont val="Arial Narrow"/>
        <family val="2"/>
      </rPr>
      <t xml:space="preserve">• Enactment of laws to address speeding and drink-driving and to ensure the use of motorcycle helmets, seat belts and child restraints need to be enacted and enforced, supported by government commitment and funding.
• Education of police personnel; 
• Breath Analysers to curb drunken driving
</t>
    </r>
    <r>
      <rPr>
        <b/>
        <sz val="11"/>
        <rFont val="Arial Narrow"/>
        <family val="2"/>
      </rPr>
      <t xml:space="preserve">Medical Education: </t>
    </r>
    <r>
      <rPr>
        <sz val="11"/>
        <rFont val="Arial Narrow"/>
        <family val="2"/>
      </rPr>
      <t xml:space="preserve">• Develop curriculum on Trauma Care including Triage Management
</t>
    </r>
    <r>
      <rPr>
        <b/>
        <sz val="11"/>
        <rFont val="Arial Narrow"/>
        <family val="2"/>
      </rPr>
      <t>Madya Nishedh:</t>
    </r>
    <r>
      <rPr>
        <sz val="11"/>
        <rFont val="Arial Narrow"/>
        <family val="2"/>
      </rPr>
      <t xml:space="preserve">
• IEC against Drunken driving
• No liquor shops should be established within the range of 200 meters at NH/SH
</t>
    </r>
    <r>
      <rPr>
        <b/>
        <sz val="11"/>
        <rFont val="Arial Narrow"/>
        <family val="2"/>
      </rPr>
      <t xml:space="preserve">IT: </t>
    </r>
    <r>
      <rPr>
        <sz val="11"/>
        <rFont val="Arial Narrow"/>
        <family val="2"/>
      </rPr>
      <t xml:space="preserve">
• Development of Transport department Helpline(1800-1800-151)/Website (roadsafety.org) and Whatsapp application for road accident victims/relatives
• Development of IT applications to ensure prompt response for post-crash care
</t>
    </r>
    <r>
      <rPr>
        <b/>
        <sz val="11"/>
        <rFont val="Arial Narrow"/>
        <family val="2"/>
      </rPr>
      <t xml:space="preserve">PWD:
</t>
    </r>
    <r>
      <rPr>
        <sz val="11"/>
        <rFont val="Arial Narrow"/>
        <family val="2"/>
      </rPr>
      <t xml:space="preserve">• Ensure proper condition of roads. 1240 black spots have been identified among which 537 belong to PWD 
• Build Pedestrian and cyclist friendly road infrastructure. 
</t>
    </r>
    <r>
      <rPr>
        <b/>
        <sz val="11"/>
        <rFont val="Arial Narrow"/>
        <family val="2"/>
      </rPr>
      <t xml:space="preserve">Department of Information &amp; PR:
</t>
    </r>
    <r>
      <rPr>
        <sz val="11"/>
        <rFont val="Arial Narrow"/>
        <family val="2"/>
      </rPr>
      <t>• Public education/IEC/Advertisement related to road safety  through different channels such as Cinema/TV/Hoardings etc</t>
    </r>
    <r>
      <rPr>
        <b/>
        <sz val="11"/>
        <rFont val="Arial Narrow"/>
        <family val="2"/>
      </rPr>
      <t xml:space="preserve">
</t>
    </r>
    <r>
      <rPr>
        <sz val="11"/>
        <rFont val="Arial Narrow"/>
        <family val="2"/>
      </rPr>
      <t xml:space="preserve">
</t>
    </r>
    <r>
      <rPr>
        <b/>
        <sz val="11"/>
        <rFont val="Arial Narrow"/>
        <family val="2"/>
      </rPr>
      <t xml:space="preserve">
</t>
    </r>
    <r>
      <rPr>
        <sz val="11"/>
        <rFont val="Arial Narrow"/>
        <family val="2"/>
      </rPr>
      <t xml:space="preserve">
</t>
    </r>
    <r>
      <rPr>
        <b/>
        <sz val="11"/>
        <rFont val="Arial Narrow"/>
        <family val="2"/>
      </rPr>
      <t xml:space="preserve">
</t>
    </r>
    <r>
      <rPr>
        <sz val="11"/>
        <rFont val="Arial Narrow"/>
        <family val="2"/>
      </rPr>
      <t xml:space="preserve">
</t>
    </r>
  </si>
  <si>
    <r>
      <t xml:space="preserve">Intersectoral cooperation :
</t>
    </r>
    <r>
      <rPr>
        <b/>
        <sz val="12"/>
        <rFont val="Arial Narrow"/>
        <family val="2"/>
      </rPr>
      <t>1.. Department of Water Supply ;</t>
    </r>
    <r>
      <rPr>
        <sz val="12"/>
        <rFont val="Arial Narrow"/>
        <family val="2"/>
      </rPr>
      <t xml:space="preserve">Data sharing of report of water sample/ Identification of sources of high fluoride content and provision to provide safe drinking water/ Educate about house hold method to defluoridate the high fluoride content in drinking water/ Defluoridation measure taken by the department of water supply.
</t>
    </r>
    <r>
      <rPr>
        <b/>
        <sz val="12"/>
        <rFont val="Arial Narrow"/>
        <family val="2"/>
      </rPr>
      <t>2. Department of Education :</t>
    </r>
    <r>
      <rPr>
        <sz val="12"/>
        <rFont val="Arial Narrow"/>
        <family val="2"/>
      </rPr>
      <t xml:space="preserve">
 Teachers at primary school level should be trained to identify the cases of dental fluorosis/b. RBSK to be  included to identify the cases of fluorosis.
</t>
    </r>
    <r>
      <rPr>
        <b/>
        <sz val="12"/>
        <rFont val="Arial Narrow"/>
        <family val="2"/>
      </rPr>
      <t>3. FDA</t>
    </r>
    <r>
      <rPr>
        <sz val="12"/>
        <rFont val="Arial Narrow"/>
        <family val="2"/>
      </rPr>
      <t xml:space="preserve">; 
. To  ban use of Black salt in street foods/ To restrict use of fluorinated  tooth pastes and mouth washes within permissible limits/ To monitor the drugs containing  high fluoride content. 
</t>
    </r>
    <r>
      <rPr>
        <b/>
        <sz val="12"/>
        <rFont val="Arial Narrow"/>
        <family val="2"/>
      </rPr>
      <t>4.Department of Industries :</t>
    </r>
    <r>
      <rPr>
        <sz val="12"/>
        <rFont val="Arial Narrow"/>
        <family val="2"/>
      </rPr>
      <t xml:space="preserve">
 To monitor industries using Hydrofluoric acid , Glass finishing, metal cleaning , mining , silicon chip manufacturing/  Safe disposal of waste
</t>
    </r>
    <r>
      <rPr>
        <b/>
        <sz val="12"/>
        <rFont val="Arial Narrow"/>
        <family val="2"/>
      </rPr>
      <t>5. UPPCB:</t>
    </r>
    <r>
      <rPr>
        <sz val="12"/>
        <rFont val="Arial Narrow"/>
        <family val="2"/>
      </rPr>
      <t xml:space="preserve"> Data sharing with Health Deptt</t>
    </r>
    <r>
      <rPr>
        <b/>
        <sz val="12"/>
        <rFont val="Arial Narrow"/>
        <family val="2"/>
      </rPr>
      <t xml:space="preserve">.
6. Ground water commission : </t>
    </r>
    <r>
      <rPr>
        <sz val="12"/>
        <rFont val="Arial Narrow"/>
        <family val="2"/>
      </rPr>
      <t xml:space="preserve">
 Hand pumps water samples to be tested for fluoride content/ Data sharing with Health Deptt.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</si>
</sst>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0"/>
    <numFmt numFmtId="166" formatCode="#,##0.000"/>
  </numFmts>
  <fonts count="41" x14ac:knownFonts="1">
    <font>
      <sz val="11"/>
      <color theme="1"/>
      <name val="Calibri"/>
      <family val="2"/>
      <scheme val="minor"/>
    </font>
    <font>
      <sz val="11"/>
      <color theme="1"/>
      <name val="Calibri"/>
      <family val="2"/>
      <scheme val="minor"/>
    </font>
    <font>
      <sz val="10"/>
      <name val="Arial"/>
      <family val="2"/>
    </font>
    <font>
      <b/>
      <sz val="10"/>
      <name val="Arial"/>
      <family val="2"/>
    </font>
    <font>
      <b/>
      <sz val="20"/>
      <name val="Arial Narrow"/>
      <family val="2"/>
    </font>
    <font>
      <b/>
      <sz val="18"/>
      <name val="Arial Narrow"/>
      <family val="2"/>
    </font>
    <font>
      <sz val="14"/>
      <name val="Arial Narrow"/>
      <family val="2"/>
    </font>
    <font>
      <sz val="11"/>
      <color theme="1"/>
      <name val="Arial Narrow"/>
      <family val="2"/>
    </font>
    <font>
      <b/>
      <sz val="14"/>
      <name val="Arial Narrow"/>
      <family val="2"/>
    </font>
    <font>
      <sz val="12"/>
      <color theme="1"/>
      <name val="Arial Narrow"/>
      <family val="2"/>
    </font>
    <font>
      <sz val="12"/>
      <name val="Arial Narrow"/>
      <family val="2"/>
    </font>
    <font>
      <b/>
      <sz val="12"/>
      <name val="Arial Narrow"/>
      <family val="2"/>
    </font>
    <font>
      <sz val="14"/>
      <color theme="1"/>
      <name val="Arial Narrow"/>
      <family val="2"/>
    </font>
    <font>
      <sz val="11"/>
      <name val="Arial Narrow"/>
      <family val="2"/>
    </font>
    <font>
      <sz val="14"/>
      <color rgb="FF404041"/>
      <name val="Arial Narrow"/>
      <family val="2"/>
    </font>
    <font>
      <b/>
      <sz val="14"/>
      <color theme="1"/>
      <name val="Arial Narrow"/>
      <family val="2"/>
    </font>
    <font>
      <b/>
      <sz val="11"/>
      <name val="Arial Narrow"/>
      <family val="2"/>
    </font>
    <font>
      <sz val="13"/>
      <name val="Arial Narrow"/>
      <family val="2"/>
    </font>
    <font>
      <b/>
      <sz val="10"/>
      <color theme="1"/>
      <name val="Arial Narrow"/>
      <family val="2"/>
    </font>
    <font>
      <b/>
      <sz val="20"/>
      <color theme="1"/>
      <name val="Arial Narrow"/>
      <family val="2"/>
    </font>
    <font>
      <sz val="14"/>
      <color rgb="FF000000"/>
      <name val="Arial Narrow"/>
      <family val="2"/>
    </font>
    <font>
      <b/>
      <sz val="14"/>
      <color rgb="FF000000"/>
      <name val="Arial Narrow"/>
      <family val="2"/>
    </font>
    <font>
      <sz val="14"/>
      <color rgb="FFFF0000"/>
      <name val="Arial Narrow"/>
      <family val="2"/>
    </font>
    <font>
      <sz val="12"/>
      <color rgb="FF000000"/>
      <name val="Arial Narrow"/>
      <family val="2"/>
    </font>
    <font>
      <b/>
      <sz val="13"/>
      <name val="Arial Narrow"/>
      <family val="2"/>
    </font>
    <font>
      <sz val="14"/>
      <color indexed="8"/>
      <name val="Arial Narrow"/>
      <family val="2"/>
    </font>
    <font>
      <i/>
      <sz val="14"/>
      <color indexed="8"/>
      <name val="Arial Narrow"/>
      <family val="2"/>
    </font>
    <font>
      <b/>
      <sz val="12"/>
      <color rgb="FF000000"/>
      <name val="Arial Narrow"/>
      <family val="2"/>
    </font>
    <font>
      <vertAlign val="superscript"/>
      <sz val="14"/>
      <color theme="1"/>
      <name val="Arial Narrow"/>
      <family val="2"/>
    </font>
    <font>
      <b/>
      <u/>
      <sz val="14"/>
      <color theme="1"/>
      <name val="Arial Narrow"/>
      <family val="2"/>
    </font>
    <font>
      <i/>
      <sz val="14"/>
      <color theme="1"/>
      <name val="Arial Narrow"/>
      <family val="2"/>
    </font>
    <font>
      <b/>
      <i/>
      <sz val="14"/>
      <color theme="1"/>
      <name val="Arial Narrow"/>
      <family val="2"/>
    </font>
    <font>
      <sz val="14"/>
      <color rgb="FF00B050"/>
      <name val="Arial Narrow"/>
      <family val="2"/>
    </font>
    <font>
      <sz val="14"/>
      <color indexed="10"/>
      <name val="Arial Narrow"/>
      <family val="2"/>
    </font>
    <font>
      <b/>
      <u/>
      <sz val="14"/>
      <name val="Arial Narrow"/>
      <family val="2"/>
    </font>
    <font>
      <u/>
      <sz val="14"/>
      <name val="Arial Narrow"/>
      <family val="2"/>
    </font>
    <font>
      <i/>
      <sz val="13"/>
      <name val="Arial Narrow"/>
      <family val="2"/>
    </font>
    <font>
      <sz val="14"/>
      <name val="Kruti Dev 010"/>
    </font>
    <font>
      <sz val="16"/>
      <name val="Kruti Dev 010"/>
    </font>
    <font>
      <b/>
      <sz val="14"/>
      <name val="Kruti Dev 010"/>
    </font>
    <font>
      <sz val="12"/>
      <name val="Kruti Dev 010"/>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0" fontId="2" fillId="0" borderId="0">
      <alignment vertical="center"/>
    </xf>
  </cellStyleXfs>
  <cellXfs count="1036">
    <xf numFmtId="0" fontId="0" fillId="0" borderId="0" xfId="0"/>
    <xf numFmtId="0" fontId="6" fillId="2" borderId="0" xfId="0" applyFont="1" applyFill="1" applyBorder="1" applyAlignment="1">
      <alignment vertical="top"/>
    </xf>
    <xf numFmtId="0" fontId="6" fillId="2" borderId="0" xfId="0" applyFont="1" applyFill="1" applyAlignment="1">
      <alignment vertical="top"/>
    </xf>
    <xf numFmtId="0" fontId="8" fillId="2" borderId="3" xfId="0" applyFont="1" applyFill="1" applyBorder="1" applyAlignment="1">
      <alignment horizontal="center" vertical="top"/>
    </xf>
    <xf numFmtId="0" fontId="8" fillId="2" borderId="0" xfId="0" applyFont="1" applyFill="1" applyAlignment="1">
      <alignment horizontal="center" vertical="top"/>
    </xf>
    <xf numFmtId="0" fontId="6" fillId="2" borderId="3" xfId="0" applyFont="1" applyFill="1" applyBorder="1" applyAlignment="1">
      <alignment vertical="top"/>
    </xf>
    <xf numFmtId="0" fontId="8" fillId="2" borderId="3" xfId="0" applyFont="1" applyFill="1" applyBorder="1" applyAlignment="1">
      <alignment horizontal="left" vertical="top"/>
    </xf>
    <xf numFmtId="0" fontId="6" fillId="2" borderId="2" xfId="0" applyFont="1" applyFill="1" applyBorder="1" applyAlignment="1">
      <alignment vertical="top"/>
    </xf>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3" xfId="0" applyFont="1" applyFill="1" applyBorder="1" applyAlignment="1">
      <alignment horizontal="center" vertical="top" wrapText="1"/>
    </xf>
    <xf numFmtId="0" fontId="8" fillId="2" borderId="3" xfId="0" applyFont="1" applyFill="1" applyBorder="1" applyAlignment="1">
      <alignment horizontal="left" vertical="top" wrapText="1"/>
    </xf>
    <xf numFmtId="0" fontId="6" fillId="2" borderId="3" xfId="0" applyFont="1" applyFill="1" applyBorder="1" applyAlignment="1">
      <alignment vertical="top" wrapText="1"/>
    </xf>
    <xf numFmtId="2" fontId="6" fillId="2" borderId="2" xfId="0" applyNumberFormat="1" applyFont="1" applyFill="1" applyBorder="1" applyAlignment="1">
      <alignment horizontal="center" vertical="top"/>
    </xf>
    <xf numFmtId="2" fontId="6" fillId="2" borderId="3" xfId="0" applyNumberFormat="1" applyFont="1" applyFill="1" applyBorder="1" applyAlignment="1">
      <alignment horizontal="center" vertical="top" wrapText="1"/>
    </xf>
    <xf numFmtId="1" fontId="6" fillId="2" borderId="3" xfId="0" applyNumberFormat="1" applyFont="1" applyFill="1" applyBorder="1" applyAlignment="1">
      <alignment horizontal="center" vertical="top" wrapText="1"/>
    </xf>
    <xf numFmtId="164" fontId="6" fillId="2" borderId="3" xfId="0" applyNumberFormat="1" applyFont="1" applyFill="1" applyBorder="1" applyAlignment="1">
      <alignment horizontal="center" vertical="top" wrapText="1"/>
    </xf>
    <xf numFmtId="0" fontId="12" fillId="0" borderId="3" xfId="0" applyFont="1" applyBorder="1" applyAlignment="1">
      <alignment vertical="top" wrapText="1"/>
    </xf>
    <xf numFmtId="0" fontId="12" fillId="0" borderId="3" xfId="0" applyFont="1" applyBorder="1" applyAlignment="1">
      <alignment horizontal="center" vertical="top" wrapText="1"/>
    </xf>
    <xf numFmtId="2" fontId="12" fillId="0" borderId="3" xfId="0" applyNumberFormat="1" applyFont="1" applyBorder="1" applyAlignment="1">
      <alignment horizontal="center" vertical="top" wrapText="1"/>
    </xf>
    <xf numFmtId="0" fontId="12" fillId="2" borderId="3" xfId="0" applyFont="1" applyFill="1" applyBorder="1" applyAlignment="1">
      <alignment horizontal="center" vertical="top" wrapText="1"/>
    </xf>
    <xf numFmtId="2" fontId="12" fillId="0" borderId="3" xfId="0" applyNumberFormat="1" applyFont="1" applyBorder="1" applyAlignment="1">
      <alignment horizontal="center" vertical="top"/>
    </xf>
    <xf numFmtId="2" fontId="12" fillId="2" borderId="3" xfId="0" applyNumberFormat="1" applyFont="1" applyFill="1" applyBorder="1" applyAlignment="1">
      <alignment horizontal="center" vertical="top" wrapText="1"/>
    </xf>
    <xf numFmtId="9" fontId="6" fillId="2" borderId="2" xfId="0" applyNumberFormat="1" applyFont="1" applyFill="1" applyBorder="1" applyAlignment="1">
      <alignment horizontal="center" vertical="top"/>
    </xf>
    <xf numFmtId="0" fontId="6" fillId="2" borderId="3" xfId="0" applyFont="1" applyFill="1" applyBorder="1" applyAlignment="1">
      <alignment horizontal="left" vertical="top" wrapText="1"/>
    </xf>
    <xf numFmtId="0" fontId="8" fillId="2" borderId="2" xfId="0" applyFont="1" applyFill="1" applyBorder="1" applyAlignment="1">
      <alignment vertical="top" wrapText="1"/>
    </xf>
    <xf numFmtId="0" fontId="6" fillId="2" borderId="3" xfId="0" applyFont="1" applyFill="1" applyBorder="1" applyAlignment="1">
      <alignment horizontal="center" vertical="center" wrapText="1"/>
    </xf>
    <xf numFmtId="9" fontId="6" fillId="2" borderId="3" xfId="1" applyFont="1" applyFill="1" applyBorder="1" applyAlignment="1">
      <alignment horizontal="center" vertical="top" wrapText="1"/>
    </xf>
    <xf numFmtId="1" fontId="6" fillId="2" borderId="2" xfId="0" applyNumberFormat="1" applyFont="1" applyFill="1" applyBorder="1" applyAlignment="1">
      <alignment horizontal="center" vertical="top"/>
    </xf>
    <xf numFmtId="1" fontId="6" fillId="2" borderId="3" xfId="0" applyNumberFormat="1" applyFont="1" applyFill="1" applyBorder="1" applyAlignment="1">
      <alignment horizontal="center" vertical="top"/>
    </xf>
    <xf numFmtId="0" fontId="14" fillId="0" borderId="3" xfId="0" applyFont="1" applyFill="1" applyBorder="1" applyAlignment="1">
      <alignment vertical="top" wrapText="1"/>
    </xf>
    <xf numFmtId="0" fontId="12" fillId="0" borderId="3" xfId="0" applyFont="1" applyFill="1" applyBorder="1" applyAlignment="1">
      <alignment vertical="top" wrapText="1"/>
    </xf>
    <xf numFmtId="0" fontId="12" fillId="0" borderId="3" xfId="0" applyFont="1" applyFill="1" applyBorder="1"/>
    <xf numFmtId="0" fontId="12" fillId="0" borderId="3" xfId="0" applyFont="1" applyFill="1" applyBorder="1" applyAlignment="1">
      <alignment wrapText="1"/>
    </xf>
    <xf numFmtId="0" fontId="12" fillId="0" borderId="2" xfId="0" applyFont="1" applyFill="1" applyBorder="1" applyAlignment="1">
      <alignment vertical="top" wrapText="1"/>
    </xf>
    <xf numFmtId="0" fontId="12" fillId="0" borderId="2" xfId="0" applyFont="1" applyFill="1" applyBorder="1" applyAlignment="1">
      <alignment vertical="top"/>
    </xf>
    <xf numFmtId="0" fontId="12" fillId="0" borderId="2" xfId="0" applyFont="1" applyFill="1" applyBorder="1"/>
    <xf numFmtId="0" fontId="12" fillId="0" borderId="2" xfId="0" applyFont="1" applyFill="1" applyBorder="1" applyAlignment="1">
      <alignment horizontal="center" vertical="top" wrapText="1"/>
    </xf>
    <xf numFmtId="0" fontId="12" fillId="0" borderId="2" xfId="0" applyFont="1" applyFill="1" applyBorder="1" applyAlignment="1">
      <alignment horizontal="center" vertical="center"/>
    </xf>
    <xf numFmtId="0" fontId="15" fillId="0" borderId="3"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2"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1" fontId="6" fillId="2" borderId="3" xfId="0" applyNumberFormat="1" applyFont="1" applyFill="1" applyBorder="1" applyAlignment="1">
      <alignment horizontal="center" vertical="center" wrapText="1"/>
    </xf>
    <xf numFmtId="0" fontId="9" fillId="0" borderId="3" xfId="0" applyFont="1" applyBorder="1" applyAlignment="1">
      <alignment horizontal="left" vertical="top" wrapText="1"/>
    </xf>
    <xf numFmtId="0" fontId="6" fillId="2" borderId="2" xfId="0" applyFont="1" applyFill="1" applyBorder="1" applyAlignment="1">
      <alignment horizontal="center" vertical="top" wrapText="1"/>
    </xf>
    <xf numFmtId="0" fontId="8" fillId="2" borderId="3" xfId="0" applyFont="1" applyFill="1" applyBorder="1" applyAlignment="1">
      <alignment horizontal="left" vertical="center" wrapText="1"/>
    </xf>
    <xf numFmtId="0" fontId="12" fillId="0" borderId="3" xfId="0" applyFont="1" applyBorder="1" applyAlignment="1">
      <alignment horizontal="center" vertical="top"/>
    </xf>
    <xf numFmtId="2" fontId="12" fillId="0" borderId="3" xfId="0" applyNumberFormat="1" applyFont="1" applyBorder="1" applyAlignment="1">
      <alignment horizontal="right" vertical="top"/>
    </xf>
    <xf numFmtId="0" fontId="12" fillId="0" borderId="3" xfId="0" quotePrefix="1" applyFont="1" applyBorder="1" applyAlignment="1">
      <alignment horizontal="center" vertical="top"/>
    </xf>
    <xf numFmtId="164" fontId="12" fillId="2" borderId="3" xfId="0" applyNumberFormat="1" applyFont="1" applyFill="1" applyBorder="1" applyAlignment="1">
      <alignment horizontal="center" vertical="top" wrapText="1"/>
    </xf>
    <xf numFmtId="2" fontId="6" fillId="2" borderId="3" xfId="0" applyNumberFormat="1" applyFont="1" applyFill="1" applyBorder="1" applyAlignment="1">
      <alignment vertical="top" wrapText="1"/>
    </xf>
    <xf numFmtId="2" fontId="8" fillId="2" borderId="3" xfId="0" applyNumberFormat="1" applyFont="1" applyFill="1" applyBorder="1" applyAlignment="1">
      <alignment vertical="top"/>
    </xf>
    <xf numFmtId="0" fontId="8" fillId="2" borderId="0" xfId="0" applyFont="1" applyFill="1" applyAlignment="1">
      <alignment horizontal="left" vertical="top"/>
    </xf>
    <xf numFmtId="0" fontId="15" fillId="0" borderId="1" xfId="0" applyFont="1" applyFill="1" applyBorder="1" applyAlignment="1">
      <alignment wrapText="1"/>
    </xf>
    <xf numFmtId="2" fontId="15" fillId="7" borderId="0" xfId="0" applyNumberFormat="1" applyFont="1" applyFill="1" applyAlignment="1">
      <alignment wrapText="1"/>
    </xf>
    <xf numFmtId="2" fontId="15" fillId="0" borderId="0" xfId="0" applyNumberFormat="1" applyFont="1" applyFill="1" applyAlignment="1">
      <alignment wrapText="1"/>
    </xf>
    <xf numFmtId="0" fontId="8" fillId="3" borderId="4" xfId="0" applyFont="1" applyFill="1" applyBorder="1" applyAlignment="1">
      <alignment vertical="top" wrapText="1"/>
    </xf>
    <xf numFmtId="0" fontId="8" fillId="3" borderId="4" xfId="0" applyFont="1" applyFill="1" applyBorder="1" applyAlignment="1">
      <alignment vertical="top"/>
    </xf>
    <xf numFmtId="0" fontId="8" fillId="3" borderId="5" xfId="0" applyFont="1" applyFill="1" applyBorder="1" applyAlignment="1">
      <alignment vertical="top" wrapText="1"/>
    </xf>
    <xf numFmtId="0" fontId="8" fillId="3" borderId="3" xfId="0" applyFont="1" applyFill="1" applyBorder="1" applyAlignment="1">
      <alignment vertical="top" wrapText="1"/>
    </xf>
    <xf numFmtId="0" fontId="8" fillId="3" borderId="3"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8" xfId="0" applyFont="1" applyFill="1" applyBorder="1" applyAlignment="1">
      <alignment horizontal="center" vertical="top" wrapText="1"/>
    </xf>
    <xf numFmtId="0" fontId="15" fillId="3" borderId="7" xfId="0" applyFont="1" applyFill="1" applyBorder="1" applyAlignment="1">
      <alignment horizontal="center" vertical="top" wrapText="1"/>
    </xf>
    <xf numFmtId="0" fontId="15" fillId="0" borderId="0" xfId="0" applyFont="1"/>
    <xf numFmtId="0" fontId="15" fillId="0" borderId="0" xfId="0" applyFont="1" applyBorder="1"/>
    <xf numFmtId="0" fontId="15" fillId="7" borderId="0" xfId="0" applyFont="1" applyFill="1"/>
    <xf numFmtId="0" fontId="12" fillId="0" borderId="3" xfId="0" applyFont="1" applyBorder="1" applyAlignment="1">
      <alignment vertical="top"/>
    </xf>
    <xf numFmtId="0" fontId="15" fillId="0" borderId="0" xfId="0" applyFont="1" applyBorder="1" applyAlignment="1">
      <alignment vertical="top"/>
    </xf>
    <xf numFmtId="0" fontId="15" fillId="0" borderId="3" xfId="0" applyFont="1" applyBorder="1" applyAlignment="1">
      <alignment vertical="top"/>
    </xf>
    <xf numFmtId="0" fontId="10" fillId="0" borderId="3" xfId="0" applyFont="1" applyFill="1" applyBorder="1" applyAlignment="1">
      <alignment vertical="top" wrapText="1"/>
    </xf>
    <xf numFmtId="0" fontId="10" fillId="0" borderId="3" xfId="0" applyFont="1" applyFill="1" applyBorder="1" applyAlignment="1">
      <alignment horizontal="left" vertical="top" wrapText="1"/>
    </xf>
    <xf numFmtId="0" fontId="6" fillId="0" borderId="3" xfId="0" applyFont="1" applyBorder="1" applyAlignment="1">
      <alignment horizontal="left" vertical="top" wrapText="1"/>
    </xf>
    <xf numFmtId="0" fontId="8" fillId="0" borderId="3" xfId="0" applyFont="1" applyFill="1" applyBorder="1" applyAlignment="1">
      <alignment vertical="top" wrapText="1"/>
    </xf>
    <xf numFmtId="0" fontId="6" fillId="0" borderId="3" xfId="0" applyFont="1" applyFill="1" applyBorder="1" applyAlignment="1">
      <alignment vertical="center" wrapText="1"/>
    </xf>
    <xf numFmtId="0" fontId="20" fillId="0" borderId="3" xfId="0" applyFont="1" applyBorder="1" applyAlignment="1">
      <alignment horizontal="left" vertical="top" wrapText="1"/>
    </xf>
    <xf numFmtId="0" fontId="8" fillId="0" borderId="3" xfId="0" applyFont="1" applyBorder="1" applyAlignment="1">
      <alignment horizontal="left" vertical="top" wrapText="1"/>
    </xf>
    <xf numFmtId="0" fontId="12" fillId="0" borderId="3" xfId="0" applyFont="1" applyBorder="1" applyAlignment="1">
      <alignment horizontal="left" vertical="top" wrapText="1"/>
    </xf>
    <xf numFmtId="0" fontId="6" fillId="0" borderId="3" xfId="0" applyFont="1" applyFill="1" applyBorder="1" applyAlignment="1">
      <alignment vertical="top" wrapText="1"/>
    </xf>
    <xf numFmtId="0" fontId="8" fillId="0" borderId="8" xfId="0" applyFont="1" applyFill="1" applyBorder="1" applyAlignment="1">
      <alignment vertical="top" wrapText="1"/>
    </xf>
    <xf numFmtId="0" fontId="8" fillId="0" borderId="2" xfId="0" applyFont="1" applyFill="1" applyBorder="1" applyAlignment="1">
      <alignment vertical="top" wrapText="1"/>
    </xf>
    <xf numFmtId="0" fontId="6" fillId="0" borderId="2" xfId="0" applyFont="1" applyFill="1" applyBorder="1" applyAlignment="1">
      <alignment vertical="top" wrapText="1"/>
    </xf>
    <xf numFmtId="0" fontId="6" fillId="0" borderId="8" xfId="0" applyFont="1" applyFill="1" applyBorder="1" applyAlignment="1">
      <alignment vertical="top" wrapText="1"/>
    </xf>
    <xf numFmtId="0" fontId="8" fillId="8" borderId="3" xfId="0" applyFont="1" applyFill="1" applyBorder="1" applyAlignment="1">
      <alignment horizontal="left" vertical="top" wrapText="1"/>
    </xf>
    <xf numFmtId="0" fontId="6" fillId="0" borderId="3" xfId="2" applyFont="1" applyFill="1" applyBorder="1" applyAlignment="1">
      <alignment vertical="top" wrapText="1"/>
    </xf>
    <xf numFmtId="0" fontId="20" fillId="2" borderId="3" xfId="0" applyFont="1" applyFill="1" applyBorder="1" applyAlignment="1">
      <alignment horizontal="center" vertical="top" wrapText="1"/>
    </xf>
    <xf numFmtId="0" fontId="20" fillId="2" borderId="3" xfId="0" applyFont="1" applyFill="1" applyBorder="1" applyAlignment="1">
      <alignment horizontal="left" vertical="top" wrapText="1"/>
    </xf>
    <xf numFmtId="0" fontId="8" fillId="2" borderId="3" xfId="0" applyFont="1" applyFill="1" applyBorder="1" applyAlignment="1">
      <alignment horizontal="center" vertical="top" wrapText="1"/>
    </xf>
    <xf numFmtId="0" fontId="20" fillId="2" borderId="3" xfId="0" applyFont="1" applyFill="1" applyBorder="1" applyAlignment="1">
      <alignment horizontal="center" vertical="top"/>
    </xf>
    <xf numFmtId="0" fontId="8" fillId="2" borderId="3" xfId="0" applyFont="1" applyFill="1" applyBorder="1" applyAlignment="1">
      <alignment vertical="top"/>
    </xf>
    <xf numFmtId="0" fontId="6" fillId="2" borderId="8" xfId="0" applyFont="1" applyFill="1" applyBorder="1" applyAlignment="1">
      <alignment vertical="top" wrapText="1"/>
    </xf>
    <xf numFmtId="0" fontId="6" fillId="2" borderId="7" xfId="0" applyFont="1" applyFill="1" applyBorder="1" applyAlignment="1">
      <alignment vertical="top" wrapText="1"/>
    </xf>
    <xf numFmtId="0" fontId="23"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2" fillId="0" borderId="0" xfId="0" applyFont="1"/>
    <xf numFmtId="0" fontId="15" fillId="0" borderId="3" xfId="0" applyFont="1" applyFill="1" applyBorder="1" applyAlignment="1">
      <alignment horizontal="left" vertical="top" wrapText="1"/>
    </xf>
    <xf numFmtId="0" fontId="12" fillId="0" borderId="3" xfId="0" applyFont="1" applyFill="1" applyBorder="1" applyAlignment="1">
      <alignment horizontal="center" vertical="top"/>
    </xf>
    <xf numFmtId="2" fontId="12" fillId="0" borderId="3" xfId="0" applyNumberFormat="1" applyFont="1" applyFill="1" applyBorder="1" applyAlignment="1">
      <alignment horizontal="center" vertical="top"/>
    </xf>
    <xf numFmtId="0" fontId="12" fillId="0" borderId="3" xfId="0" applyFont="1" applyFill="1" applyBorder="1" applyAlignment="1">
      <alignment horizontal="center" vertical="top" wrapText="1"/>
    </xf>
    <xf numFmtId="2" fontId="12" fillId="0" borderId="3" xfId="0" applyNumberFormat="1" applyFont="1" applyFill="1" applyBorder="1" applyAlignment="1">
      <alignment horizontal="center" vertical="top" wrapText="1"/>
    </xf>
    <xf numFmtId="0" fontId="12" fillId="0" borderId="2" xfId="0" applyFont="1" applyFill="1" applyBorder="1" applyAlignment="1">
      <alignment horizontal="center" vertical="top"/>
    </xf>
    <xf numFmtId="2" fontId="12" fillId="0" borderId="2" xfId="0" applyNumberFormat="1" applyFont="1" applyFill="1" applyBorder="1" applyAlignment="1">
      <alignment horizontal="center" vertical="top"/>
    </xf>
    <xf numFmtId="0" fontId="6" fillId="2" borderId="2" xfId="0" applyFont="1" applyFill="1" applyBorder="1" applyAlignment="1">
      <alignment horizontal="center" vertical="center" wrapText="1"/>
    </xf>
    <xf numFmtId="0" fontId="6" fillId="0" borderId="3" xfId="0" applyFont="1" applyBorder="1" applyAlignment="1">
      <alignment vertical="top" wrapText="1"/>
    </xf>
    <xf numFmtId="2" fontId="6" fillId="0" borderId="3" xfId="0" applyNumberFormat="1" applyFont="1" applyBorder="1" applyAlignment="1">
      <alignment horizontal="center" vertical="top" wrapText="1"/>
    </xf>
    <xf numFmtId="1" fontId="6" fillId="0" borderId="3" xfId="0" applyNumberFormat="1" applyFont="1" applyBorder="1" applyAlignment="1">
      <alignment horizontal="center" vertical="top" wrapText="1"/>
    </xf>
    <xf numFmtId="0" fontId="6" fillId="0" borderId="3" xfId="0" applyFont="1" applyBorder="1" applyAlignment="1">
      <alignment horizontal="center" vertical="top" wrapText="1"/>
    </xf>
    <xf numFmtId="0" fontId="15"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3" xfId="0" applyNumberFormat="1" applyFont="1" applyBorder="1" applyAlignment="1">
      <alignment horizontal="center" vertical="center"/>
    </xf>
    <xf numFmtId="0" fontId="12" fillId="0" borderId="3" xfId="0" applyFont="1" applyFill="1" applyBorder="1" applyAlignment="1">
      <alignment horizontal="center" vertical="center"/>
    </xf>
    <xf numFmtId="9" fontId="6" fillId="2" borderId="3" xfId="1" applyFont="1" applyFill="1" applyBorder="1" applyAlignment="1">
      <alignment horizontal="center" vertical="center" wrapText="1"/>
    </xf>
    <xf numFmtId="0" fontId="12" fillId="0" borderId="0" xfId="0" applyFont="1" applyAlignment="1">
      <alignment horizontal="left"/>
    </xf>
    <xf numFmtId="0" fontId="15" fillId="3" borderId="3" xfId="0" applyFont="1" applyFill="1" applyBorder="1" applyAlignment="1">
      <alignment horizontal="center" vertical="center"/>
    </xf>
    <xf numFmtId="0" fontId="12" fillId="3" borderId="3" xfId="0" applyFont="1" applyFill="1" applyBorder="1" applyAlignment="1">
      <alignment horizontal="center"/>
    </xf>
    <xf numFmtId="0" fontId="12" fillId="0" borderId="3" xfId="0" applyFont="1" applyFill="1" applyBorder="1" applyAlignment="1">
      <alignment vertical="top"/>
    </xf>
    <xf numFmtId="0" fontId="15" fillId="0" borderId="3" xfId="0" applyFont="1" applyFill="1" applyBorder="1" applyAlignment="1">
      <alignment vertical="top"/>
    </xf>
    <xf numFmtId="0" fontId="12" fillId="0" borderId="3" xfId="0" applyFont="1" applyFill="1" applyBorder="1" applyAlignment="1">
      <alignment horizontal="justify" vertical="top"/>
    </xf>
    <xf numFmtId="0" fontId="12" fillId="0" borderId="8" xfId="0" applyFont="1" applyFill="1" applyBorder="1" applyAlignment="1">
      <alignment vertical="top"/>
    </xf>
    <xf numFmtId="0" fontId="12" fillId="0" borderId="7" xfId="0" applyFont="1" applyFill="1" applyBorder="1" applyAlignment="1">
      <alignment vertical="top"/>
    </xf>
    <xf numFmtId="0" fontId="12" fillId="0" borderId="8" xfId="0" applyFont="1" applyFill="1" applyBorder="1" applyAlignment="1">
      <alignment horizontal="center" vertical="top"/>
    </xf>
    <xf numFmtId="0" fontId="12" fillId="0" borderId="7" xfId="0" applyFont="1" applyFill="1" applyBorder="1" applyAlignment="1">
      <alignment horizontal="center" vertical="top"/>
    </xf>
    <xf numFmtId="0" fontId="12" fillId="0" borderId="0" xfId="0" applyFont="1" applyAlignment="1"/>
    <xf numFmtId="0" fontId="12" fillId="19" borderId="0" xfId="0" applyFont="1" applyFill="1" applyAlignment="1"/>
    <xf numFmtId="0" fontId="6" fillId="0" borderId="0" xfId="0" applyFont="1" applyBorder="1" applyAlignment="1"/>
    <xf numFmtId="0" fontId="8" fillId="3" borderId="3" xfId="0" applyFont="1" applyFill="1" applyBorder="1" applyAlignment="1">
      <alignment horizontal="center" vertical="center" wrapText="1"/>
    </xf>
    <xf numFmtId="0" fontId="15" fillId="0" borderId="0" xfId="0" applyFont="1" applyAlignment="1">
      <alignment horizontal="center"/>
    </xf>
    <xf numFmtId="0" fontId="8" fillId="3" borderId="3" xfId="0" applyFont="1" applyFill="1" applyBorder="1" applyAlignment="1">
      <alignment horizontal="center" vertical="center" textRotation="90" wrapText="1"/>
    </xf>
    <xf numFmtId="0" fontId="6" fillId="0" borderId="3" xfId="0" applyFont="1" applyBorder="1" applyAlignment="1">
      <alignment horizontal="center"/>
    </xf>
    <xf numFmtId="0" fontId="6" fillId="2" borderId="3" xfId="0" applyFont="1" applyFill="1" applyBorder="1" applyAlignment="1">
      <alignment horizontal="center"/>
    </xf>
    <xf numFmtId="0" fontId="6" fillId="19" borderId="3" xfId="0" applyFont="1" applyFill="1" applyBorder="1" applyAlignment="1">
      <alignment horizontal="center"/>
    </xf>
    <xf numFmtId="0" fontId="6" fillId="0" borderId="3" xfId="0" applyFont="1" applyBorder="1" applyAlignment="1">
      <alignment horizontal="center" vertical="top"/>
    </xf>
    <xf numFmtId="0" fontId="6" fillId="0" borderId="3" xfId="0" applyFont="1" applyBorder="1" applyAlignment="1">
      <alignment vertical="top"/>
    </xf>
    <xf numFmtId="2" fontId="6" fillId="19" borderId="3" xfId="0" applyNumberFormat="1" applyFont="1" applyFill="1" applyBorder="1" applyAlignment="1">
      <alignment vertical="top"/>
    </xf>
    <xf numFmtId="0" fontId="6" fillId="19" borderId="3" xfId="0" applyFont="1" applyFill="1" applyBorder="1" applyAlignment="1">
      <alignment vertical="top" wrapText="1"/>
    </xf>
    <xf numFmtId="0" fontId="6" fillId="0" borderId="3" xfId="0" applyFont="1" applyBorder="1" applyAlignment="1">
      <alignment horizontal="left" wrapText="1"/>
    </xf>
    <xf numFmtId="0" fontId="6" fillId="0" borderId="3" xfId="0" applyFont="1" applyBorder="1" applyAlignment="1">
      <alignment vertical="center" textRotation="90"/>
    </xf>
    <xf numFmtId="2" fontId="6" fillId="0" borderId="3" xfId="0" applyNumberFormat="1" applyFont="1" applyBorder="1" applyAlignment="1">
      <alignment vertical="top"/>
    </xf>
    <xf numFmtId="2" fontId="6" fillId="19" borderId="3" xfId="0" applyNumberFormat="1" applyFont="1" applyFill="1" applyBorder="1" applyAlignment="1">
      <alignment horizontal="center" vertical="top"/>
    </xf>
    <xf numFmtId="0" fontId="6" fillId="0" borderId="3" xfId="0" applyFont="1" applyBorder="1" applyAlignment="1">
      <alignment horizontal="center" vertical="center" textRotation="90"/>
    </xf>
    <xf numFmtId="2" fontId="8" fillId="19" borderId="3" xfId="0" applyNumberFormat="1" applyFont="1" applyFill="1" applyBorder="1" applyAlignment="1">
      <alignment vertical="center" wrapText="1"/>
    </xf>
    <xf numFmtId="0" fontId="6" fillId="0" borderId="0" xfId="0" applyFont="1"/>
    <xf numFmtId="0" fontId="8" fillId="0" borderId="0" xfId="0" applyFont="1" applyAlignment="1">
      <alignment vertical="top"/>
    </xf>
    <xf numFmtId="0" fontId="6" fillId="19" borderId="0" xfId="0" applyFont="1" applyFill="1"/>
    <xf numFmtId="0" fontId="15" fillId="0" borderId="41" xfId="0" applyFont="1" applyBorder="1" applyAlignment="1">
      <alignment horizontal="left" vertical="center"/>
    </xf>
    <xf numFmtId="0" fontId="15" fillId="0" borderId="42" xfId="0" applyFont="1" applyBorder="1" applyAlignment="1">
      <alignment vertical="center" wrapText="1"/>
    </xf>
    <xf numFmtId="0" fontId="12" fillId="0" borderId="0" xfId="0" applyFont="1" applyAlignment="1">
      <alignment vertical="center" wrapText="1"/>
    </xf>
    <xf numFmtId="0" fontId="15" fillId="3" borderId="2" xfId="0" applyFont="1" applyFill="1" applyBorder="1" applyAlignment="1">
      <alignment horizontal="center" vertical="center" wrapText="1"/>
    </xf>
    <xf numFmtId="0" fontId="15" fillId="3" borderId="2" xfId="0" applyFont="1" applyFill="1" applyBorder="1" applyAlignment="1">
      <alignment horizontal="center" vertical="center" textRotation="90" wrapText="1"/>
    </xf>
    <xf numFmtId="0" fontId="15" fillId="0" borderId="0" xfId="0" applyFont="1" applyAlignment="1">
      <alignment vertical="top" wrapText="1"/>
    </xf>
    <xf numFmtId="0" fontId="12" fillId="0" borderId="3" xfId="0" applyFont="1" applyBorder="1" applyAlignment="1">
      <alignment horizontal="left" vertical="center" wrapText="1"/>
    </xf>
    <xf numFmtId="0" fontId="29" fillId="0" borderId="3" xfId="0" applyFont="1" applyBorder="1" applyAlignment="1">
      <alignment vertical="center" wrapText="1"/>
    </xf>
    <xf numFmtId="0" fontId="12" fillId="0" borderId="3"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center"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29" fillId="0" borderId="0" xfId="0" applyFont="1" applyAlignment="1">
      <alignment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7" xfId="0" applyFont="1" applyBorder="1" applyAlignment="1">
      <alignment vertical="center" wrapText="1"/>
    </xf>
    <xf numFmtId="9" fontId="12" fillId="0" borderId="37" xfId="0" applyNumberFormat="1" applyFont="1" applyBorder="1" applyAlignment="1">
      <alignment horizontal="center" vertical="center" wrapText="1"/>
    </xf>
    <xf numFmtId="0" fontId="15" fillId="0" borderId="0" xfId="0" applyFont="1" applyAlignment="1">
      <alignment wrapText="1"/>
    </xf>
    <xf numFmtId="0" fontId="12" fillId="0" borderId="35" xfId="0" applyFont="1" applyBorder="1" applyAlignment="1">
      <alignment vertical="center" wrapText="1"/>
    </xf>
    <xf numFmtId="0" fontId="12" fillId="0" borderId="38" xfId="0" applyFont="1" applyBorder="1" applyAlignment="1">
      <alignment vertical="center" wrapText="1"/>
    </xf>
    <xf numFmtId="0" fontId="12" fillId="0" borderId="4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applyAlignment="1">
      <alignment vertical="center" wrapText="1"/>
    </xf>
    <xf numFmtId="0" fontId="12" fillId="0" borderId="24" xfId="0" applyFont="1" applyBorder="1" applyAlignment="1">
      <alignment vertical="center" wrapText="1"/>
    </xf>
    <xf numFmtId="0" fontId="12" fillId="0" borderId="3" xfId="0" applyFont="1" applyBorder="1"/>
    <xf numFmtId="0" fontId="12" fillId="0" borderId="3" xfId="0" applyFont="1" applyBorder="1" applyAlignment="1">
      <alignment horizontal="left"/>
    </xf>
    <xf numFmtId="0" fontId="12" fillId="0" borderId="4" xfId="0" applyFont="1" applyBorder="1"/>
    <xf numFmtId="0" fontId="29" fillId="0" borderId="0" xfId="0" applyFont="1" applyAlignment="1">
      <alignment horizontal="left" vertical="top" wrapText="1"/>
    </xf>
    <xf numFmtId="0" fontId="29" fillId="0" borderId="0" xfId="0" applyFont="1" applyAlignment="1">
      <alignment vertical="top"/>
    </xf>
    <xf numFmtId="0" fontId="12" fillId="0" borderId="3" xfId="0" applyFont="1" applyBorder="1" applyAlignment="1">
      <alignment vertical="center"/>
    </xf>
    <xf numFmtId="0" fontId="15" fillId="0" borderId="0" xfId="0" applyFont="1" applyAlignment="1">
      <alignment horizontal="left" vertical="top"/>
    </xf>
    <xf numFmtId="0" fontId="15" fillId="0" borderId="0" xfId="0" applyFont="1" applyAlignment="1">
      <alignment horizontal="center" vertical="top"/>
    </xf>
    <xf numFmtId="0" fontId="15" fillId="14"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14" borderId="3" xfId="0" applyFont="1" applyFill="1" applyBorder="1" applyAlignment="1">
      <alignment horizontal="center" vertical="center" textRotation="90" wrapText="1"/>
    </xf>
    <xf numFmtId="0" fontId="15" fillId="14" borderId="3" xfId="0" applyFont="1" applyFill="1" applyBorder="1" applyAlignment="1">
      <alignment horizontal="center" vertical="top"/>
    </xf>
    <xf numFmtId="0" fontId="15" fillId="14" borderId="3" xfId="0" applyFont="1" applyFill="1" applyBorder="1" applyAlignment="1">
      <alignment horizontal="center" vertical="top" wrapText="1"/>
    </xf>
    <xf numFmtId="0" fontId="15" fillId="0" borderId="3" xfId="0" applyFont="1" applyBorder="1" applyAlignment="1">
      <alignment horizontal="center" vertical="top"/>
    </xf>
    <xf numFmtId="0" fontId="15" fillId="0" borderId="3" xfId="0" applyFont="1" applyBorder="1" applyAlignment="1">
      <alignment horizontal="left" vertical="top"/>
    </xf>
    <xf numFmtId="0" fontId="15" fillId="0" borderId="3"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xf>
    <xf numFmtId="0" fontId="15" fillId="0" borderId="3" xfId="0" applyFont="1" applyFill="1" applyBorder="1" applyAlignment="1">
      <alignment horizontal="center" vertical="top"/>
    </xf>
    <xf numFmtId="0" fontId="12" fillId="0" borderId="3" xfId="0" applyFont="1" applyBorder="1" applyAlignment="1">
      <alignment horizontal="left" vertical="top"/>
    </xf>
    <xf numFmtId="0" fontId="12" fillId="0" borderId="5" xfId="0" applyFont="1" applyBorder="1" applyAlignment="1">
      <alignment horizontal="left" vertical="top"/>
    </xf>
    <xf numFmtId="9" fontId="12" fillId="0" borderId="3" xfId="0" applyNumberFormat="1" applyFont="1" applyBorder="1" applyAlignment="1">
      <alignment horizontal="left" vertical="top" wrapText="1"/>
    </xf>
    <xf numFmtId="9" fontId="12" fillId="0" borderId="3" xfId="0" applyNumberFormat="1" applyFont="1" applyBorder="1" applyAlignment="1">
      <alignment horizontal="center" vertical="top" wrapText="1"/>
    </xf>
    <xf numFmtId="0" fontId="12" fillId="0" borderId="3" xfId="0" applyFont="1" applyBorder="1" applyAlignment="1">
      <alignment horizontal="justify" vertical="top" wrapText="1"/>
    </xf>
    <xf numFmtId="0" fontId="12" fillId="0" borderId="3" xfId="0" applyFont="1" applyBorder="1" applyAlignment="1">
      <alignment horizontal="justify" vertical="center" wrapText="1"/>
    </xf>
    <xf numFmtId="0" fontId="12" fillId="0" borderId="5" xfId="0" applyFont="1" applyBorder="1" applyAlignment="1">
      <alignment vertical="top"/>
    </xf>
    <xf numFmtId="0" fontId="12" fillId="0" borderId="0" xfId="0" applyFont="1" applyAlignment="1">
      <alignment vertical="top"/>
    </xf>
    <xf numFmtId="0" fontId="15" fillId="0" borderId="3" xfId="0" applyFont="1" applyBorder="1" applyAlignment="1">
      <alignment vertical="top" wrapText="1"/>
    </xf>
    <xf numFmtId="0" fontId="12" fillId="0" borderId="5" xfId="0" applyFont="1" applyBorder="1" applyAlignment="1">
      <alignmen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5" xfId="0" applyFont="1" applyBorder="1" applyAlignment="1">
      <alignment vertical="center" wrapText="1"/>
    </xf>
    <xf numFmtId="9" fontId="12" fillId="0" borderId="3" xfId="0" applyNumberFormat="1" applyFont="1" applyBorder="1" applyAlignment="1">
      <alignment horizontal="center" vertical="center" wrapText="1"/>
    </xf>
    <xf numFmtId="0" fontId="15" fillId="0" borderId="3" xfId="0" applyFont="1" applyBorder="1" applyAlignment="1">
      <alignment horizontal="justify" vertical="center" wrapText="1"/>
    </xf>
    <xf numFmtId="0" fontId="15"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xf numFmtId="0" fontId="29" fillId="0" borderId="3" xfId="0" applyFont="1" applyBorder="1" applyAlignment="1">
      <alignment vertical="top"/>
    </xf>
    <xf numFmtId="0" fontId="15" fillId="0" borderId="3" xfId="0" applyFont="1" applyBorder="1" applyAlignment="1">
      <alignment vertical="center"/>
    </xf>
    <xf numFmtId="0" fontId="15" fillId="0" borderId="3" xfId="0" applyFont="1" applyBorder="1"/>
    <xf numFmtId="0" fontId="12" fillId="0" borderId="3" xfId="0" applyFont="1" applyBorder="1" applyAlignment="1">
      <alignment horizontal="right" vertical="center" wrapText="1"/>
    </xf>
    <xf numFmtId="0" fontId="12" fillId="0" borderId="1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textRotation="90" wrapText="1"/>
    </xf>
    <xf numFmtId="0" fontId="15" fillId="0" borderId="3" xfId="0" applyFont="1" applyFill="1" applyBorder="1" applyAlignment="1">
      <alignment vertical="top" wrapText="1"/>
    </xf>
    <xf numFmtId="0" fontId="12" fillId="0" borderId="11" xfId="0" applyFont="1" applyBorder="1"/>
    <xf numFmtId="0" fontId="12" fillId="0" borderId="2" xfId="0" applyFont="1" applyBorder="1"/>
    <xf numFmtId="0" fontId="15" fillId="0" borderId="2" xfId="0" applyFont="1" applyBorder="1" applyAlignment="1">
      <alignment horizontal="center" vertical="top" wrapText="1"/>
    </xf>
    <xf numFmtId="0" fontId="12" fillId="0" borderId="5" xfId="0" applyFont="1" applyBorder="1" applyAlignment="1">
      <alignment horizontal="center" vertical="center" wrapText="1"/>
    </xf>
    <xf numFmtId="0" fontId="12" fillId="0" borderId="5" xfId="0" applyFont="1" applyBorder="1" applyAlignment="1">
      <alignment horizontal="center" vertical="top" wrapText="1"/>
    </xf>
    <xf numFmtId="0" fontId="12" fillId="0" borderId="11" xfId="0" applyFont="1" applyBorder="1" applyAlignment="1">
      <alignment horizontal="center" vertical="top" wrapText="1"/>
    </xf>
    <xf numFmtId="0" fontId="12" fillId="0" borderId="2" xfId="0" applyFont="1" applyBorder="1" applyAlignment="1">
      <alignment horizontal="center" vertical="top" wrapText="1"/>
    </xf>
    <xf numFmtId="0" fontId="12" fillId="0" borderId="2" xfId="0" applyFont="1" applyBorder="1" applyAlignment="1">
      <alignment vertical="top"/>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5" fillId="0" borderId="3" xfId="0" applyFont="1" applyBorder="1" applyAlignment="1">
      <alignment vertical="center" wrapText="1"/>
    </xf>
    <xf numFmtId="0" fontId="12" fillId="0" borderId="0" xfId="0" applyFont="1" applyBorder="1" applyAlignment="1">
      <alignment vertical="top" wrapText="1"/>
    </xf>
    <xf numFmtId="0" fontId="12" fillId="7" borderId="0" xfId="0" applyFont="1" applyFill="1" applyBorder="1" applyAlignment="1">
      <alignment vertical="top" wrapText="1"/>
    </xf>
    <xf numFmtId="0" fontId="12" fillId="0" borderId="0" xfId="0" applyFont="1" applyAlignment="1">
      <alignment vertical="top" wrapText="1"/>
    </xf>
    <xf numFmtId="0" fontId="15" fillId="0" borderId="1" xfId="0" applyFont="1" applyBorder="1" applyAlignment="1">
      <alignment vertical="top"/>
    </xf>
    <xf numFmtId="0" fontId="15" fillId="0" borderId="1" xfId="0" applyFont="1" applyBorder="1" applyAlignment="1">
      <alignment vertical="top" wrapText="1"/>
    </xf>
    <xf numFmtId="0" fontId="15" fillId="7" borderId="1" xfId="0" applyFont="1" applyFill="1" applyBorder="1" applyAlignment="1">
      <alignment vertical="top" wrapText="1"/>
    </xf>
    <xf numFmtId="0" fontId="12" fillId="0" borderId="1" xfId="0" applyFont="1" applyBorder="1" applyAlignment="1">
      <alignment vertical="top" wrapText="1"/>
    </xf>
    <xf numFmtId="0" fontId="12" fillId="7" borderId="1" xfId="0" applyFont="1" applyFill="1" applyBorder="1" applyAlignment="1">
      <alignment vertical="top" wrapText="1"/>
    </xf>
    <xf numFmtId="0" fontId="15" fillId="3" borderId="3" xfId="0" applyFont="1" applyFill="1" applyBorder="1" applyAlignment="1">
      <alignment vertical="top" wrapText="1"/>
    </xf>
    <xf numFmtId="0" fontId="15" fillId="3" borderId="2" xfId="0" applyFont="1" applyFill="1" applyBorder="1" applyAlignment="1">
      <alignment vertical="top" wrapText="1"/>
    </xf>
    <xf numFmtId="0" fontId="15" fillId="7" borderId="3" xfId="0" applyFont="1" applyFill="1" applyBorder="1" applyAlignment="1">
      <alignment vertical="top" wrapText="1"/>
    </xf>
    <xf numFmtId="0" fontId="15" fillId="0" borderId="7" xfId="0" applyFont="1" applyBorder="1" applyAlignment="1">
      <alignment vertical="top" wrapText="1"/>
    </xf>
    <xf numFmtId="0" fontId="12" fillId="7" borderId="3" xfId="0" applyFont="1" applyFill="1" applyBorder="1" applyAlignment="1">
      <alignment horizontal="center" vertical="top" wrapText="1"/>
    </xf>
    <xf numFmtId="2" fontId="12" fillId="7" borderId="3" xfId="0" applyNumberFormat="1" applyFont="1" applyFill="1" applyBorder="1" applyAlignment="1">
      <alignment vertical="top" wrapText="1"/>
    </xf>
    <xf numFmtId="0" fontId="12" fillId="7" borderId="3" xfId="0" applyFont="1" applyFill="1" applyBorder="1" applyAlignment="1">
      <alignment vertical="top" wrapText="1"/>
    </xf>
    <xf numFmtId="0" fontId="12" fillId="0" borderId="3" xfId="0" quotePrefix="1" applyFont="1" applyBorder="1" applyAlignment="1">
      <alignment horizontal="center" vertical="top" wrapText="1"/>
    </xf>
    <xf numFmtId="0" fontId="12" fillId="0" borderId="0" xfId="0" applyFont="1" applyBorder="1" applyAlignment="1">
      <alignment horizontal="center" vertical="top" wrapText="1"/>
    </xf>
    <xf numFmtId="0" fontId="12" fillId="7" borderId="0" xfId="0" applyFont="1" applyFill="1" applyBorder="1" applyAlignment="1">
      <alignment horizontal="center" vertical="top" wrapText="1"/>
    </xf>
    <xf numFmtId="0" fontId="12" fillId="7" borderId="0" xfId="0" applyFont="1" applyFill="1" applyAlignment="1">
      <alignment vertical="top" wrapText="1"/>
    </xf>
    <xf numFmtId="0" fontId="15" fillId="0" borderId="2" xfId="0" applyFont="1" applyBorder="1" applyAlignment="1">
      <alignment vertical="top" wrapText="1"/>
    </xf>
    <xf numFmtId="9" fontId="12" fillId="0" borderId="4" xfId="0" applyNumberFormat="1" applyFont="1" applyBorder="1" applyAlignment="1">
      <alignment vertical="top" wrapText="1"/>
    </xf>
    <xf numFmtId="9" fontId="12" fillId="0" borderId="6" xfId="0" applyNumberFormat="1" applyFont="1" applyBorder="1" applyAlignment="1">
      <alignment vertical="top" wrapText="1"/>
    </xf>
    <xf numFmtId="9" fontId="12" fillId="7" borderId="6" xfId="0" applyNumberFormat="1" applyFont="1" applyFill="1" applyBorder="1" applyAlignment="1">
      <alignment vertical="top" wrapText="1"/>
    </xf>
    <xf numFmtId="9" fontId="12" fillId="0" borderId="5" xfId="0" applyNumberFormat="1" applyFont="1" applyBorder="1" applyAlignment="1">
      <alignment vertical="top" wrapText="1"/>
    </xf>
    <xf numFmtId="0" fontId="12" fillId="0" borderId="4" xfId="0" applyFont="1" applyBorder="1" applyAlignment="1">
      <alignment vertical="top" wrapText="1"/>
    </xf>
    <xf numFmtId="0" fontId="12" fillId="0" borderId="6" xfId="0" applyFont="1" applyBorder="1" applyAlignment="1">
      <alignment vertical="top" wrapText="1"/>
    </xf>
    <xf numFmtId="0" fontId="12" fillId="7" borderId="6" xfId="0" applyFont="1" applyFill="1" applyBorder="1" applyAlignment="1">
      <alignment vertical="top" wrapText="1"/>
    </xf>
    <xf numFmtId="0" fontId="12" fillId="0" borderId="2" xfId="0" applyFont="1" applyBorder="1" applyAlignment="1">
      <alignment vertical="top" wrapText="1"/>
    </xf>
    <xf numFmtId="165" fontId="12" fillId="0" borderId="3" xfId="0" applyNumberFormat="1" applyFont="1" applyBorder="1" applyAlignment="1">
      <alignment horizontal="center" vertical="top" wrapText="1"/>
    </xf>
    <xf numFmtId="0" fontId="12" fillId="0" borderId="8" xfId="0" applyFont="1" applyBorder="1" applyAlignment="1">
      <alignment vertical="top" wrapText="1"/>
    </xf>
    <xf numFmtId="0" fontId="12" fillId="0" borderId="7" xfId="0" applyFont="1" applyBorder="1" applyAlignment="1">
      <alignment vertical="top" wrapText="1"/>
    </xf>
    <xf numFmtId="0" fontId="12" fillId="7" borderId="2" xfId="0" applyFont="1" applyFill="1" applyBorder="1" applyAlignment="1">
      <alignment horizontal="center" vertical="top" wrapText="1"/>
    </xf>
    <xf numFmtId="0" fontId="12" fillId="0" borderId="0" xfId="0" applyFont="1" applyAlignment="1">
      <alignment wrapText="1"/>
    </xf>
    <xf numFmtId="0" fontId="12" fillId="7" borderId="3" xfId="0" applyFont="1" applyFill="1" applyBorder="1" applyAlignment="1">
      <alignment vertical="center" wrapText="1"/>
    </xf>
    <xf numFmtId="0" fontId="12" fillId="7" borderId="3" xfId="0" applyFont="1" applyFill="1" applyBorder="1" applyAlignment="1">
      <alignment horizontal="center" vertical="center" wrapText="1"/>
    </xf>
    <xf numFmtId="0" fontId="12" fillId="0" borderId="3" xfId="0" applyFont="1" applyBorder="1" applyAlignment="1">
      <alignment horizontal="center" vertical="center" textRotation="90" wrapText="1"/>
    </xf>
    <xf numFmtId="0" fontId="15" fillId="17" borderId="3" xfId="0"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2" fontId="12" fillId="7" borderId="3"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7" xfId="0" applyFont="1" applyFill="1" applyBorder="1" applyAlignment="1">
      <alignment vertical="center" wrapText="1"/>
    </xf>
    <xf numFmtId="165" fontId="12" fillId="0" borderId="3" xfId="0" quotePrefix="1"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5" fillId="18" borderId="3" xfId="0"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2" fontId="12" fillId="18" borderId="3" xfId="0" applyNumberFormat="1" applyFont="1" applyFill="1" applyBorder="1" applyAlignment="1">
      <alignment horizontal="center" vertical="center" wrapText="1"/>
    </xf>
    <xf numFmtId="0" fontId="12" fillId="19" borderId="3" xfId="0" applyFont="1" applyFill="1" applyBorder="1" applyAlignment="1">
      <alignment horizontal="center" vertical="center" wrapText="1"/>
    </xf>
    <xf numFmtId="165" fontId="12" fillId="19" borderId="3" xfId="0" applyNumberFormat="1" applyFont="1" applyFill="1" applyBorder="1" applyAlignment="1">
      <alignment horizontal="center" vertical="center" wrapText="1"/>
    </xf>
    <xf numFmtId="2" fontId="12" fillId="19" borderId="3" xfId="0" applyNumberFormat="1" applyFont="1" applyFill="1" applyBorder="1" applyAlignment="1">
      <alignment horizontal="center" vertical="center" wrapText="1"/>
    </xf>
    <xf numFmtId="2" fontId="12" fillId="0" borderId="3" xfId="0" quotePrefix="1" applyNumberFormat="1" applyFont="1" applyFill="1" applyBorder="1" applyAlignment="1">
      <alignment horizontal="center" vertical="center" wrapText="1"/>
    </xf>
    <xf numFmtId="0" fontId="12" fillId="0" borderId="3" xfId="0" quotePrefix="1" applyFont="1" applyFill="1" applyBorder="1" applyAlignment="1">
      <alignment horizontal="center" vertical="center" wrapText="1"/>
    </xf>
    <xf numFmtId="0" fontId="12" fillId="0" borderId="0" xfId="0" applyFont="1" applyFill="1" applyAlignment="1">
      <alignment wrapText="1"/>
    </xf>
    <xf numFmtId="165" fontId="12" fillId="0" borderId="0" xfId="0" applyNumberFormat="1" applyFont="1" applyFill="1" applyAlignment="1">
      <alignment wrapText="1"/>
    </xf>
    <xf numFmtId="0" fontId="12" fillId="7" borderId="0" xfId="0" applyFont="1" applyFill="1" applyAlignment="1">
      <alignment wrapText="1"/>
    </xf>
    <xf numFmtId="0" fontId="12" fillId="3" borderId="3" xfId="0" applyFont="1" applyFill="1" applyBorder="1" applyAlignment="1">
      <alignment horizontal="center" vertical="center"/>
    </xf>
    <xf numFmtId="0" fontId="20" fillId="0" borderId="3" xfId="0" applyFont="1" applyBorder="1" applyAlignment="1">
      <alignment horizontal="center" vertical="center" readingOrder="1"/>
    </xf>
    <xf numFmtId="9" fontId="20" fillId="0" borderId="3" xfId="0" applyNumberFormat="1" applyFont="1" applyBorder="1" applyAlignment="1">
      <alignment horizontal="center" vertical="center" readingOrder="1"/>
    </xf>
    <xf numFmtId="3" fontId="12" fillId="0" borderId="3" xfId="0" applyNumberFormat="1" applyFont="1" applyBorder="1" applyAlignment="1">
      <alignment horizontal="center" vertical="center"/>
    </xf>
    <xf numFmtId="9" fontId="12" fillId="0" borderId="3" xfId="0" applyNumberFormat="1" applyFont="1" applyBorder="1" applyAlignment="1">
      <alignment horizontal="center" vertical="center"/>
    </xf>
    <xf numFmtId="0" fontId="20" fillId="0" borderId="3" xfId="0" applyFont="1" applyBorder="1" applyAlignment="1">
      <alignment horizontal="center" vertical="center" wrapText="1" readingOrder="1"/>
    </xf>
    <xf numFmtId="0" fontId="6" fillId="0" borderId="3" xfId="0" applyFont="1" applyBorder="1" applyAlignment="1">
      <alignment horizontal="center" vertical="center" readingOrder="1"/>
    </xf>
    <xf numFmtId="0" fontId="15" fillId="0" borderId="3" xfId="0" applyFont="1" applyBorder="1" applyAlignment="1">
      <alignment horizontal="center" vertical="center"/>
    </xf>
    <xf numFmtId="0" fontId="15" fillId="7" borderId="3" xfId="0" applyFont="1" applyFill="1" applyBorder="1" applyAlignment="1">
      <alignment horizontal="center" vertical="top" wrapText="1"/>
    </xf>
    <xf numFmtId="0" fontId="15" fillId="7" borderId="3" xfId="0" applyFont="1" applyFill="1" applyBorder="1" applyAlignment="1">
      <alignment horizontal="center" vertical="top"/>
    </xf>
    <xf numFmtId="0" fontId="12" fillId="7" borderId="3" xfId="0" applyFont="1" applyFill="1" applyBorder="1" applyAlignment="1">
      <alignment vertical="top"/>
    </xf>
    <xf numFmtId="2" fontId="12" fillId="7" borderId="3" xfId="0" applyNumberFormat="1" applyFont="1" applyFill="1" applyBorder="1" applyAlignment="1">
      <alignment horizontal="center" vertical="top" wrapText="1"/>
    </xf>
    <xf numFmtId="1" fontId="12" fillId="0" borderId="3" xfId="0" applyNumberFormat="1" applyFont="1" applyFill="1" applyBorder="1" applyAlignment="1">
      <alignment horizontal="center" vertical="top" wrapText="1"/>
    </xf>
    <xf numFmtId="2" fontId="12" fillId="7" borderId="3" xfId="0" applyNumberFormat="1" applyFont="1" applyFill="1" applyBorder="1" applyAlignment="1">
      <alignment horizontal="center" vertical="top"/>
    </xf>
    <xf numFmtId="2" fontId="12" fillId="7" borderId="3" xfId="1" applyNumberFormat="1" applyFont="1" applyFill="1" applyBorder="1" applyAlignment="1">
      <alignment horizontal="center" vertical="top"/>
    </xf>
    <xf numFmtId="0" fontId="30" fillId="0" borderId="3" xfId="0" applyFont="1" applyFill="1" applyBorder="1" applyAlignment="1">
      <alignment vertical="top" wrapText="1"/>
    </xf>
    <xf numFmtId="1" fontId="12" fillId="7" borderId="3" xfId="0" applyNumberFormat="1" applyFont="1" applyFill="1" applyBorder="1" applyAlignment="1">
      <alignment horizontal="center" vertical="top"/>
    </xf>
    <xf numFmtId="0" fontId="12" fillId="7" borderId="3" xfId="0" applyFont="1" applyFill="1" applyBorder="1" applyAlignment="1">
      <alignment horizontal="center" vertical="top"/>
    </xf>
    <xf numFmtId="1" fontId="12" fillId="0" borderId="3" xfId="0" applyNumberFormat="1" applyFont="1" applyFill="1" applyBorder="1" applyAlignment="1">
      <alignment horizontal="center" vertical="top"/>
    </xf>
    <xf numFmtId="0" fontId="20" fillId="15" borderId="3" xfId="0" applyFont="1" applyFill="1" applyBorder="1" applyAlignment="1">
      <alignment vertical="top" wrapText="1"/>
    </xf>
    <xf numFmtId="0" fontId="20" fillId="15" borderId="3" xfId="0" applyFont="1" applyFill="1" applyBorder="1" applyAlignment="1">
      <alignment horizontal="center" vertical="top" wrapText="1"/>
    </xf>
    <xf numFmtId="0" fontId="20" fillId="7" borderId="3" xfId="0" applyFont="1" applyFill="1" applyBorder="1" applyAlignment="1">
      <alignment horizontal="center" vertical="top" wrapText="1"/>
    </xf>
    <xf numFmtId="17" fontId="20" fillId="7" borderId="3" xfId="0" applyNumberFormat="1" applyFont="1" applyFill="1" applyBorder="1" applyAlignment="1">
      <alignment horizontal="center" vertical="top" wrapText="1"/>
    </xf>
    <xf numFmtId="0" fontId="20" fillId="15" borderId="3" xfId="0" applyFont="1" applyFill="1" applyBorder="1" applyAlignment="1">
      <alignment vertical="top" textRotation="90" wrapText="1"/>
    </xf>
    <xf numFmtId="0" fontId="20" fillId="15" borderId="3" xfId="0" applyFont="1" applyFill="1" applyBorder="1" applyAlignment="1">
      <alignment horizontal="center" vertical="top" textRotation="90" wrapText="1"/>
    </xf>
    <xf numFmtId="0" fontId="20" fillId="0" borderId="3" xfId="0" applyFont="1" applyBorder="1" applyAlignment="1">
      <alignment horizontal="center" vertical="top" wrapText="1"/>
    </xf>
    <xf numFmtId="0" fontId="20" fillId="15" borderId="3" xfId="0" applyFont="1" applyFill="1" applyBorder="1" applyAlignment="1">
      <alignment horizontal="left" vertical="top" wrapText="1"/>
    </xf>
    <xf numFmtId="0" fontId="20" fillId="7" borderId="3" xfId="0" applyFont="1" applyFill="1" applyBorder="1" applyAlignment="1">
      <alignment horizontal="center" vertical="top" textRotation="90" wrapText="1"/>
    </xf>
    <xf numFmtId="0" fontId="15" fillId="7" borderId="3" xfId="0" applyFont="1" applyFill="1" applyBorder="1" applyAlignment="1">
      <alignment vertical="top"/>
    </xf>
    <xf numFmtId="0" fontId="12" fillId="0" borderId="8" xfId="0" applyFont="1" applyBorder="1" applyAlignment="1">
      <alignment vertical="top"/>
    </xf>
    <xf numFmtId="0" fontId="12" fillId="0" borderId="7" xfId="0" applyFont="1" applyBorder="1" applyAlignment="1">
      <alignment vertical="top"/>
    </xf>
    <xf numFmtId="0" fontId="15" fillId="0" borderId="3" xfId="0" applyFont="1" applyBorder="1" applyAlignment="1">
      <alignment horizontal="center" vertical="center" wrapText="1"/>
    </xf>
    <xf numFmtId="0" fontId="15" fillId="0" borderId="3" xfId="0" applyFont="1" applyBorder="1" applyAlignment="1">
      <alignment horizontal="center" wrapText="1"/>
    </xf>
    <xf numFmtId="0" fontId="12" fillId="0" borderId="3" xfId="0" applyFont="1" applyBorder="1" applyAlignment="1">
      <alignment wrapText="1"/>
    </xf>
    <xf numFmtId="0" fontId="12" fillId="0" borderId="3" xfId="0" applyFont="1" applyBorder="1" applyAlignment="1">
      <alignment horizontal="center"/>
    </xf>
    <xf numFmtId="0" fontId="12" fillId="7" borderId="3" xfId="0" applyFont="1" applyFill="1" applyBorder="1" applyAlignment="1">
      <alignment horizontal="center"/>
    </xf>
    <xf numFmtId="0" fontId="12" fillId="7" borderId="3" xfId="0" applyFont="1" applyFill="1" applyBorder="1" applyAlignment="1">
      <alignment horizontal="center" vertical="center"/>
    </xf>
    <xf numFmtId="0" fontId="12" fillId="0" borderId="10" xfId="0" applyFont="1" applyFill="1" applyBorder="1" applyAlignment="1">
      <alignment horizontal="right" vertical="center" wrapText="1"/>
    </xf>
    <xf numFmtId="0" fontId="31" fillId="0" borderId="10" xfId="0" applyFont="1" applyFill="1" applyBorder="1" applyAlignment="1">
      <alignment horizontal="left" vertical="center"/>
    </xf>
    <xf numFmtId="0" fontId="12" fillId="0" borderId="10" xfId="0" applyFont="1" applyBorder="1"/>
    <xf numFmtId="0" fontId="15" fillId="0" borderId="10" xfId="0" applyFont="1" applyBorder="1"/>
    <xf numFmtId="0" fontId="15" fillId="0" borderId="3"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16" borderId="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0" borderId="14" xfId="0" applyFont="1" applyFill="1" applyBorder="1" applyAlignment="1">
      <alignment horizontal="center" vertical="center" wrapText="1"/>
    </xf>
    <xf numFmtId="3" fontId="6" fillId="7" borderId="3" xfId="0" applyNumberFormat="1" applyFont="1" applyFill="1" applyBorder="1" applyAlignment="1">
      <alignment horizontal="center" vertical="center" wrapText="1"/>
    </xf>
    <xf numFmtId="3" fontId="12" fillId="7"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quotePrefix="1" applyFont="1" applyFill="1" applyBorder="1" applyAlignment="1">
      <alignment horizontal="center" vertical="center"/>
    </xf>
    <xf numFmtId="2" fontId="6" fillId="7" borderId="3" xfId="0" applyNumberFormat="1" applyFont="1" applyFill="1" applyBorder="1" applyAlignment="1">
      <alignment horizontal="center" vertical="center"/>
    </xf>
    <xf numFmtId="0" fontId="6" fillId="0" borderId="3" xfId="0" quotePrefix="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quotePrefix="1" applyFont="1" applyFill="1" applyBorder="1" applyAlignment="1">
      <alignment horizontal="center" vertical="center"/>
    </xf>
    <xf numFmtId="2" fontId="6" fillId="7" borderId="2" xfId="0" applyNumberFormat="1" applyFont="1" applyFill="1" applyBorder="1" applyAlignment="1">
      <alignment horizontal="center" vertical="center"/>
    </xf>
    <xf numFmtId="0" fontId="6" fillId="0" borderId="2" xfId="0" quotePrefix="1" applyFont="1" applyFill="1" applyBorder="1" applyAlignment="1">
      <alignment horizontal="center" vertical="center" wrapText="1"/>
    </xf>
    <xf numFmtId="0" fontId="6" fillId="0" borderId="9" xfId="0"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quotePrefix="1" applyFont="1" applyFill="1" applyBorder="1" applyAlignment="1">
      <alignment horizontal="center" vertical="center" wrapText="1"/>
    </xf>
    <xf numFmtId="2" fontId="6" fillId="7" borderId="7" xfId="0" quotePrefix="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2" fontId="6" fillId="7" borderId="3" xfId="0" quotePrefix="1"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4" xfId="0" applyFont="1" applyFill="1" applyBorder="1" applyAlignment="1">
      <alignment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6" fillId="7" borderId="3" xfId="0" applyFont="1" applyFill="1" applyBorder="1" applyAlignment="1">
      <alignment horizontal="center" vertical="center"/>
    </xf>
    <xf numFmtId="2" fontId="6" fillId="7" borderId="3"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9" xfId="0" applyFont="1" applyFill="1" applyBorder="1" applyAlignment="1">
      <alignment horizontal="center" vertical="center" wrapText="1"/>
    </xf>
    <xf numFmtId="2" fontId="12" fillId="7" borderId="3" xfId="0" applyNumberFormat="1" applyFont="1" applyFill="1" applyBorder="1" applyAlignment="1">
      <alignment horizontal="center" vertical="center"/>
    </xf>
    <xf numFmtId="2" fontId="12" fillId="0" borderId="3" xfId="0" applyNumberFormat="1" applyFont="1" applyFill="1" applyBorder="1" applyAlignment="1">
      <alignment horizontal="center" vertical="center"/>
    </xf>
    <xf numFmtId="9" fontId="12" fillId="0" borderId="3"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7" borderId="28" xfId="0" applyFont="1" applyFill="1" applyBorder="1" applyAlignment="1">
      <alignment horizontal="center" vertical="center"/>
    </xf>
    <xf numFmtId="0" fontId="12" fillId="0" borderId="29"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7" borderId="3" xfId="0" applyFont="1" applyFill="1" applyBorder="1" applyAlignment="1">
      <alignment horizontal="center" vertical="center"/>
    </xf>
    <xf numFmtId="0" fontId="15"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1" xfId="0" applyFont="1" applyBorder="1" applyAlignment="1">
      <alignment vertical="center" wrapText="1"/>
    </xf>
    <xf numFmtId="0" fontId="12" fillId="0" borderId="16" xfId="0" applyFont="1" applyBorder="1" applyAlignment="1">
      <alignment horizontal="center" vertical="center"/>
    </xf>
    <xf numFmtId="0" fontId="12" fillId="0" borderId="25" xfId="0" applyFont="1" applyBorder="1" applyAlignment="1">
      <alignment horizontal="center" vertical="center" wrapText="1"/>
    </xf>
    <xf numFmtId="0" fontId="15"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5" fillId="0" borderId="0" xfId="0" applyFont="1" applyBorder="1" applyAlignment="1">
      <alignment horizontal="center" vertical="top"/>
    </xf>
    <xf numFmtId="0" fontId="15" fillId="3" borderId="3" xfId="0" applyFont="1" applyFill="1" applyBorder="1" applyAlignment="1">
      <alignment horizontal="center" vertical="top" textRotation="90" wrapText="1"/>
    </xf>
    <xf numFmtId="0" fontId="12" fillId="4" borderId="3" xfId="0" applyFont="1" applyFill="1" applyBorder="1" applyAlignment="1">
      <alignment horizontal="center" vertical="top"/>
    </xf>
    <xf numFmtId="0" fontId="12" fillId="4" borderId="3" xfId="0" applyFont="1" applyFill="1" applyBorder="1" applyAlignment="1">
      <alignment horizontal="center" vertical="top" wrapText="1"/>
    </xf>
    <xf numFmtId="10" fontId="12" fillId="0" borderId="3" xfId="0" applyNumberFormat="1" applyFont="1" applyBorder="1" applyAlignment="1">
      <alignment horizontal="center" vertical="top" wrapText="1"/>
    </xf>
    <xf numFmtId="9" fontId="12" fillId="0" borderId="3" xfId="0" applyNumberFormat="1" applyFont="1" applyBorder="1" applyAlignment="1">
      <alignment horizontal="center" vertical="top"/>
    </xf>
    <xf numFmtId="0" fontId="12" fillId="0" borderId="3" xfId="0" applyNumberFormat="1" applyFont="1" applyBorder="1" applyAlignment="1">
      <alignment horizontal="center" vertical="top" wrapText="1"/>
    </xf>
    <xf numFmtId="3" fontId="12" fillId="0" borderId="3" xfId="0" applyNumberFormat="1" applyFont="1" applyBorder="1" applyAlignment="1">
      <alignment horizontal="center" vertical="top"/>
    </xf>
    <xf numFmtId="2" fontId="12" fillId="0" borderId="3" xfId="0" quotePrefix="1" applyNumberFormat="1" applyFont="1" applyBorder="1" applyAlignment="1">
      <alignment horizontal="center" vertical="top"/>
    </xf>
    <xf numFmtId="1" fontId="12" fillId="0" borderId="3" xfId="0" applyNumberFormat="1" applyFont="1" applyBorder="1" applyAlignment="1">
      <alignment horizontal="center" vertical="top"/>
    </xf>
    <xf numFmtId="2" fontId="12" fillId="0" borderId="3" xfId="0" applyNumberFormat="1" applyFont="1" applyBorder="1" applyAlignment="1">
      <alignment vertical="top"/>
    </xf>
    <xf numFmtId="0" fontId="15" fillId="0" borderId="4" xfId="0" applyFont="1" applyBorder="1" applyAlignment="1">
      <alignment vertical="top"/>
    </xf>
    <xf numFmtId="0" fontId="15" fillId="0" borderId="6" xfId="0" applyFont="1" applyBorder="1" applyAlignment="1">
      <alignment vertical="top"/>
    </xf>
    <xf numFmtId="0" fontId="15" fillId="0" borderId="4" xfId="0" applyFont="1" applyBorder="1" applyAlignment="1">
      <alignment horizontal="center" vertical="top"/>
    </xf>
    <xf numFmtId="0" fontId="12" fillId="0" borderId="6" xfId="0" applyFont="1" applyBorder="1" applyAlignment="1">
      <alignment vertical="top"/>
    </xf>
    <xf numFmtId="0" fontId="15" fillId="0" borderId="0" xfId="0" applyFont="1" applyBorder="1" applyAlignment="1">
      <alignment horizontal="left" vertical="top"/>
    </xf>
    <xf numFmtId="0" fontId="12" fillId="0" borderId="2" xfId="0" applyFont="1" applyBorder="1" applyAlignment="1">
      <alignment horizontal="center" vertical="top"/>
    </xf>
    <xf numFmtId="0" fontId="12" fillId="0" borderId="0" xfId="0" applyFont="1" applyBorder="1" applyAlignment="1">
      <alignment vertical="top"/>
    </xf>
    <xf numFmtId="0" fontId="15" fillId="0" borderId="0" xfId="0" applyFont="1" applyBorder="1" applyAlignment="1">
      <alignment horizontal="center" vertical="center"/>
    </xf>
    <xf numFmtId="0" fontId="12" fillId="0" borderId="0" xfId="0" applyFont="1" applyAlignment="1">
      <alignment horizontal="center" vertical="center"/>
    </xf>
    <xf numFmtId="0" fontId="8" fillId="3" borderId="3" xfId="0" applyFont="1" applyFill="1" applyBorder="1" applyAlignment="1">
      <alignment horizontal="center" vertical="top"/>
    </xf>
    <xf numFmtId="0" fontId="6" fillId="0" borderId="3" xfId="0" applyFont="1" applyFill="1" applyBorder="1" applyAlignment="1">
      <alignment horizontal="justify" vertical="top" wrapText="1"/>
    </xf>
    <xf numFmtId="0" fontId="6" fillId="0" borderId="3" xfId="0" applyFont="1" applyFill="1" applyBorder="1" applyAlignment="1">
      <alignment horizontal="left" vertical="top" wrapText="1"/>
    </xf>
    <xf numFmtId="0" fontId="6" fillId="0" borderId="0" xfId="0" applyFont="1" applyAlignment="1">
      <alignment horizontal="left"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horizontal="center" vertical="center"/>
    </xf>
    <xf numFmtId="0" fontId="6" fillId="0" borderId="3" xfId="0" applyFont="1" applyFill="1" applyBorder="1" applyAlignment="1">
      <alignment horizontal="center" vertical="top" wrapText="1"/>
    </xf>
    <xf numFmtId="9" fontId="6" fillId="0" borderId="3" xfId="0" applyNumberFormat="1" applyFont="1" applyFill="1" applyBorder="1" applyAlignment="1">
      <alignment horizontal="left" vertical="top" wrapText="1"/>
    </xf>
    <xf numFmtId="9" fontId="6" fillId="0" borderId="3"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6" xfId="0" applyFont="1" applyFill="1" applyBorder="1" applyAlignment="1">
      <alignment horizontal="center" vertical="top" wrapText="1"/>
    </xf>
    <xf numFmtId="9" fontId="6" fillId="0" borderId="6" xfId="0" applyNumberFormat="1" applyFont="1" applyFill="1" applyBorder="1" applyAlignment="1">
      <alignment horizontal="center" vertical="top" wrapText="1"/>
    </xf>
    <xf numFmtId="9" fontId="6" fillId="0" borderId="5" xfId="0" applyNumberFormat="1"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5" xfId="0" applyFont="1" applyFill="1" applyBorder="1" applyAlignment="1">
      <alignment horizontal="center" vertical="top" wrapText="1"/>
    </xf>
    <xf numFmtId="0" fontId="12" fillId="0" borderId="0" xfId="0" applyFont="1" applyAlignment="1">
      <alignment vertical="center"/>
    </xf>
    <xf numFmtId="0" fontId="8" fillId="0" borderId="3" xfId="0" applyFont="1" applyBorder="1" applyAlignment="1">
      <alignment horizontal="center" vertical="top"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22" fillId="0" borderId="3" xfId="0" applyFont="1" applyFill="1" applyBorder="1" applyAlignment="1">
      <alignment vertical="top" wrapText="1"/>
    </xf>
    <xf numFmtId="0" fontId="12" fillId="0" borderId="0" xfId="0" applyFont="1" applyAlignment="1">
      <alignment horizontal="center" vertical="top"/>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12" fillId="0" borderId="0" xfId="0" applyFont="1" applyBorder="1" applyAlignment="1">
      <alignment vertical="center"/>
    </xf>
    <xf numFmtId="0" fontId="12" fillId="2" borderId="0" xfId="0" applyFont="1" applyFill="1" applyBorder="1" applyAlignment="1">
      <alignment vertical="center" wrapText="1"/>
    </xf>
    <xf numFmtId="0" fontId="12" fillId="2" borderId="0" xfId="0" applyFont="1" applyFill="1" applyBorder="1" applyAlignment="1">
      <alignment vertical="center"/>
    </xf>
    <xf numFmtId="0" fontId="8" fillId="2" borderId="3" xfId="0" applyFont="1" applyFill="1" applyBorder="1" applyAlignment="1">
      <alignment horizontal="center" vertical="center" wrapText="1"/>
    </xf>
    <xf numFmtId="0" fontId="6" fillId="0" borderId="0" xfId="0" applyFont="1" applyBorder="1" applyAlignment="1">
      <alignment vertical="center"/>
    </xf>
    <xf numFmtId="0" fontId="8" fillId="0" borderId="3" xfId="0" applyFont="1" applyFill="1" applyBorder="1" applyAlignment="1">
      <alignment vertical="center"/>
    </xf>
    <xf numFmtId="0" fontId="8" fillId="0" borderId="3" xfId="0" applyFont="1" applyFill="1" applyBorder="1" applyAlignment="1">
      <alignment vertical="center" wrapText="1"/>
    </xf>
    <xf numFmtId="0" fontId="12" fillId="0" borderId="3" xfId="0" applyFont="1" applyFill="1" applyBorder="1" applyAlignment="1">
      <alignment vertical="center"/>
    </xf>
    <xf numFmtId="0" fontId="6" fillId="0" borderId="3" xfId="0" applyFont="1" applyFill="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8" fillId="0" borderId="3" xfId="0" applyFont="1" applyBorder="1" applyAlignment="1">
      <alignment vertical="top" wrapText="1"/>
    </xf>
    <xf numFmtId="0" fontId="8" fillId="0" borderId="3" xfId="0" applyFont="1" applyBorder="1" applyAlignment="1">
      <alignment horizontal="left" vertical="top"/>
    </xf>
    <xf numFmtId="0" fontId="6" fillId="0" borderId="0" xfId="0" applyFont="1" applyBorder="1" applyAlignment="1">
      <alignment horizontal="left" vertical="top"/>
    </xf>
    <xf numFmtId="0" fontId="12" fillId="0" borderId="0" xfId="0" applyFont="1" applyFill="1" applyAlignment="1">
      <alignment vertical="center"/>
    </xf>
    <xf numFmtId="0" fontId="8" fillId="0" borderId="3" xfId="0" applyFont="1" applyFill="1" applyBorder="1" applyAlignment="1">
      <alignment horizontal="center" vertical="center" wrapText="1"/>
    </xf>
    <xf numFmtId="0" fontId="12" fillId="0" borderId="0" xfId="0" applyFont="1" applyFill="1" applyAlignment="1">
      <alignment vertical="top"/>
    </xf>
    <xf numFmtId="0" fontId="6" fillId="0" borderId="2" xfId="0" applyFont="1" applyFill="1" applyBorder="1" applyAlignment="1">
      <alignment horizontal="left" vertical="top" wrapText="1"/>
    </xf>
    <xf numFmtId="0" fontId="6" fillId="0" borderId="8" xfId="0" applyFont="1" applyFill="1" applyBorder="1" applyAlignment="1">
      <alignment horizontal="center" vertical="top" wrapText="1"/>
    </xf>
    <xf numFmtId="0" fontId="12" fillId="0" borderId="0" xfId="0" applyFont="1" applyFill="1" applyAlignment="1">
      <alignment horizontal="left"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top" wrapText="1"/>
    </xf>
    <xf numFmtId="0" fontId="8" fillId="0" borderId="0" xfId="0" applyFont="1" applyFill="1" applyBorder="1" applyAlignment="1">
      <alignment horizontal="center" vertical="top" wrapText="1"/>
    </xf>
    <xf numFmtId="0" fontId="6" fillId="0" borderId="0" xfId="0" applyFont="1" applyFill="1" applyAlignment="1">
      <alignment vertical="center"/>
    </xf>
    <xf numFmtId="0" fontId="8" fillId="5" borderId="2"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6" fillId="0" borderId="8" xfId="0" applyFont="1" applyFill="1" applyBorder="1" applyAlignment="1">
      <alignment horizontal="left" vertical="top" wrapText="1"/>
    </xf>
    <xf numFmtId="0" fontId="6" fillId="0" borderId="2" xfId="0" applyFont="1" applyBorder="1" applyAlignment="1">
      <alignment horizontal="left" vertical="top" wrapText="1"/>
    </xf>
    <xf numFmtId="0" fontId="8" fillId="0" borderId="2" xfId="0" applyFont="1" applyBorder="1" applyAlignment="1">
      <alignment horizontal="left" vertical="top" wrapText="1"/>
    </xf>
    <xf numFmtId="0" fontId="6" fillId="0" borderId="2" xfId="0" applyFont="1" applyBorder="1" applyAlignment="1">
      <alignment horizontal="left" vertical="top"/>
    </xf>
    <xf numFmtId="0" fontId="6" fillId="0" borderId="2" xfId="0" applyFont="1" applyBorder="1" applyAlignment="1">
      <alignment vertical="top" wrapText="1"/>
    </xf>
    <xf numFmtId="0" fontId="6" fillId="5" borderId="8" xfId="0" applyFont="1" applyFill="1" applyBorder="1" applyAlignment="1">
      <alignment horizontal="center" vertical="top" wrapText="1"/>
    </xf>
    <xf numFmtId="0" fontId="6" fillId="6" borderId="3" xfId="0" applyFont="1" applyFill="1" applyBorder="1" applyAlignment="1">
      <alignment horizontal="center" vertical="top"/>
    </xf>
    <xf numFmtId="0" fontId="6" fillId="7" borderId="3" xfId="0" applyFont="1" applyFill="1" applyBorder="1" applyAlignment="1">
      <alignment horizontal="center" vertical="top"/>
    </xf>
    <xf numFmtId="0" fontId="8" fillId="7" borderId="3" xfId="0" applyFont="1" applyFill="1" applyBorder="1" applyAlignment="1">
      <alignment horizontal="left" vertical="top"/>
    </xf>
    <xf numFmtId="0" fontId="8" fillId="7" borderId="3" xfId="0" applyFont="1" applyFill="1" applyBorder="1" applyAlignment="1">
      <alignment horizontal="center" vertical="top"/>
    </xf>
    <xf numFmtId="0" fontId="8" fillId="6" borderId="3" xfId="0" applyFont="1" applyFill="1" applyBorder="1" applyAlignment="1">
      <alignment horizontal="center" vertical="top"/>
    </xf>
    <xf numFmtId="0" fontId="8" fillId="6" borderId="3" xfId="0" applyFont="1" applyFill="1" applyBorder="1" applyAlignment="1">
      <alignment horizontal="left" vertical="top"/>
    </xf>
    <xf numFmtId="0" fontId="6" fillId="6" borderId="3" xfId="0" applyFont="1" applyFill="1" applyBorder="1" applyAlignment="1">
      <alignment horizontal="center" vertical="center"/>
    </xf>
    <xf numFmtId="0" fontId="8" fillId="6" borderId="3" xfId="0" applyFont="1" applyFill="1" applyBorder="1" applyAlignment="1">
      <alignment horizontal="center" vertical="center"/>
    </xf>
    <xf numFmtId="0" fontId="8" fillId="7" borderId="3" xfId="0" applyFont="1" applyFill="1" applyBorder="1" applyAlignment="1">
      <alignment horizontal="center" vertical="center"/>
    </xf>
    <xf numFmtId="0" fontId="6" fillId="0" borderId="8" xfId="0" applyFont="1" applyFill="1" applyBorder="1" applyAlignment="1">
      <alignment horizontal="center" vertical="top"/>
    </xf>
    <xf numFmtId="0" fontId="8" fillId="0" borderId="3" xfId="0" applyFont="1" applyBorder="1" applyAlignment="1">
      <alignment horizontal="center" vertical="top"/>
    </xf>
    <xf numFmtId="0" fontId="6" fillId="0" borderId="3" xfId="0" applyFont="1" applyBorder="1" applyAlignment="1">
      <alignment horizontal="center" vertical="center"/>
    </xf>
    <xf numFmtId="0" fontId="6" fillId="5" borderId="2" xfId="0" applyFont="1" applyFill="1" applyBorder="1" applyAlignment="1">
      <alignment vertical="top"/>
    </xf>
    <xf numFmtId="0" fontId="6" fillId="5" borderId="2" xfId="0" applyFont="1" applyFill="1" applyBorder="1" applyAlignment="1">
      <alignment vertical="top" wrapText="1"/>
    </xf>
    <xf numFmtId="0" fontId="8" fillId="5" borderId="2" xfId="0" applyFont="1" applyFill="1" applyBorder="1" applyAlignment="1">
      <alignment horizontal="left" vertical="top"/>
    </xf>
    <xf numFmtId="0" fontId="8" fillId="5" borderId="2" xfId="0" applyFont="1" applyFill="1" applyBorder="1" applyAlignment="1">
      <alignment vertical="top"/>
    </xf>
    <xf numFmtId="0" fontId="6" fillId="5" borderId="2" xfId="0" applyFont="1" applyFill="1" applyBorder="1" applyAlignment="1">
      <alignment vertical="center"/>
    </xf>
    <xf numFmtId="0" fontId="8" fillId="5" borderId="2" xfId="0" applyFont="1" applyFill="1" applyBorder="1" applyAlignment="1">
      <alignment vertical="center"/>
    </xf>
    <xf numFmtId="0" fontId="6" fillId="0" borderId="0" xfId="0" applyFont="1" applyAlignment="1">
      <alignment vertical="center"/>
    </xf>
    <xf numFmtId="0" fontId="8" fillId="0" borderId="2" xfId="0" applyFont="1" applyFill="1" applyBorder="1" applyAlignment="1">
      <alignment horizontal="left" vertical="top" wrapText="1"/>
    </xf>
    <xf numFmtId="0" fontId="6" fillId="0" borderId="0" xfId="0" applyFont="1" applyAlignment="1">
      <alignment horizontal="left" vertical="center"/>
    </xf>
    <xf numFmtId="0" fontId="6" fillId="0" borderId="0" xfId="0" applyFont="1" applyAlignment="1">
      <alignment horizontal="left" vertical="top"/>
    </xf>
    <xf numFmtId="0" fontId="8" fillId="5" borderId="3" xfId="0" applyFont="1" applyFill="1" applyBorder="1" applyAlignment="1">
      <alignment horizontal="left" vertical="top" wrapText="1"/>
    </xf>
    <xf numFmtId="0" fontId="8" fillId="5" borderId="3" xfId="0" applyFont="1" applyFill="1" applyBorder="1" applyAlignment="1">
      <alignment horizontal="left" vertical="top"/>
    </xf>
    <xf numFmtId="0" fontId="8" fillId="9" borderId="3" xfId="0" applyFont="1" applyFill="1" applyBorder="1" applyAlignment="1">
      <alignment horizontal="left" vertical="top" wrapText="1"/>
    </xf>
    <xf numFmtId="0" fontId="8" fillId="10" borderId="3" xfId="0" applyFont="1" applyFill="1" applyBorder="1" applyAlignment="1">
      <alignment horizontal="center" vertical="top" wrapText="1"/>
    </xf>
    <xf numFmtId="0" fontId="8" fillId="2" borderId="4" xfId="0" applyFont="1" applyFill="1" applyBorder="1" applyAlignment="1">
      <alignment horizontal="left" vertical="top"/>
    </xf>
    <xf numFmtId="0" fontId="8" fillId="4" borderId="16" xfId="0" applyFont="1" applyFill="1" applyBorder="1" applyAlignment="1">
      <alignment horizontal="left" vertical="top"/>
    </xf>
    <xf numFmtId="0" fontId="8" fillId="4" borderId="3" xfId="0" applyFont="1" applyFill="1" applyBorder="1" applyAlignment="1">
      <alignment horizontal="left" vertical="top"/>
    </xf>
    <xf numFmtId="0" fontId="8" fillId="4" borderId="17" xfId="0" applyFont="1" applyFill="1" applyBorder="1" applyAlignment="1">
      <alignment horizontal="left" vertical="top"/>
    </xf>
    <xf numFmtId="0" fontId="8" fillId="11" borderId="16" xfId="0" applyFont="1" applyFill="1" applyBorder="1" applyAlignment="1">
      <alignment horizontal="left" vertical="top"/>
    </xf>
    <xf numFmtId="0" fontId="8" fillId="11" borderId="3" xfId="0" applyFont="1" applyFill="1" applyBorder="1" applyAlignment="1">
      <alignment horizontal="left" vertical="top"/>
    </xf>
    <xf numFmtId="0" fontId="8" fillId="11" borderId="17" xfId="0" applyFont="1" applyFill="1" applyBorder="1" applyAlignment="1">
      <alignment horizontal="left" vertical="top"/>
    </xf>
    <xf numFmtId="0" fontId="8" fillId="12" borderId="5" xfId="0" applyFont="1" applyFill="1" applyBorder="1" applyAlignment="1">
      <alignment horizontal="left" vertical="top"/>
    </xf>
    <xf numFmtId="0" fontId="8" fillId="12" borderId="3" xfId="0" applyFont="1" applyFill="1" applyBorder="1" applyAlignment="1">
      <alignment horizontal="left" vertical="top"/>
    </xf>
    <xf numFmtId="0" fontId="6" fillId="0" borderId="3" xfId="0" applyFont="1" applyBorder="1" applyAlignment="1">
      <alignment horizontal="left" vertical="top"/>
    </xf>
    <xf numFmtId="0" fontId="6" fillId="0" borderId="3" xfId="0" applyFont="1" applyFill="1" applyBorder="1" applyAlignment="1">
      <alignment horizontal="center" vertical="top"/>
    </xf>
    <xf numFmtId="0" fontId="6" fillId="0" borderId="0" xfId="0" applyFont="1" applyFill="1" applyAlignment="1">
      <alignment horizontal="left" vertical="top"/>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3" xfId="0" applyFont="1" applyBorder="1" applyAlignment="1">
      <alignment vertical="center"/>
    </xf>
    <xf numFmtId="0" fontId="6" fillId="4" borderId="3" xfId="0" applyFont="1" applyFill="1" applyBorder="1" applyAlignment="1">
      <alignment horizontal="left" vertical="center" wrapText="1"/>
    </xf>
    <xf numFmtId="0" fontId="6" fillId="11" borderId="3" xfId="0" applyFont="1" applyFill="1" applyBorder="1" applyAlignment="1">
      <alignment horizontal="left" vertical="center" wrapText="1"/>
    </xf>
    <xf numFmtId="0" fontId="6" fillId="11" borderId="3" xfId="0" applyFont="1" applyFill="1" applyBorder="1" applyAlignment="1">
      <alignment horizontal="left" vertical="center"/>
    </xf>
    <xf numFmtId="0" fontId="6" fillId="12" borderId="3" xfId="0" applyFont="1" applyFill="1" applyBorder="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wrapText="1"/>
    </xf>
    <xf numFmtId="0" fontId="6" fillId="0" borderId="7" xfId="0" applyFont="1" applyBorder="1" applyAlignment="1">
      <alignment horizontal="left" vertical="center" wrapText="1"/>
    </xf>
    <xf numFmtId="0" fontId="6" fillId="0" borderId="14" xfId="0" applyFont="1" applyBorder="1" applyAlignment="1">
      <alignment horizontal="left" vertical="center"/>
    </xf>
    <xf numFmtId="0" fontId="6" fillId="4" borderId="18" xfId="0" applyFont="1" applyFill="1" applyBorder="1" applyAlignment="1">
      <alignment horizontal="left" vertical="center"/>
    </xf>
    <xf numFmtId="0" fontId="6" fillId="4" borderId="7" xfId="0" applyFont="1" applyFill="1" applyBorder="1" applyAlignment="1">
      <alignment horizontal="left" vertical="center"/>
    </xf>
    <xf numFmtId="0" fontId="6" fillId="4" borderId="19" xfId="0" applyFont="1" applyFill="1" applyBorder="1" applyAlignment="1">
      <alignment horizontal="left" vertical="center"/>
    </xf>
    <xf numFmtId="0" fontId="6" fillId="11" borderId="18" xfId="0" applyFont="1" applyFill="1" applyBorder="1" applyAlignment="1">
      <alignment horizontal="left" vertical="center"/>
    </xf>
    <xf numFmtId="0" fontId="6" fillId="11" borderId="7" xfId="0" applyFont="1" applyFill="1" applyBorder="1" applyAlignment="1">
      <alignment horizontal="left" vertical="center"/>
    </xf>
    <xf numFmtId="0" fontId="6" fillId="11" borderId="19" xfId="0" applyFont="1" applyFill="1" applyBorder="1" applyAlignment="1">
      <alignment horizontal="left" vertical="center"/>
    </xf>
    <xf numFmtId="0" fontId="6" fillId="12" borderId="15" xfId="0" applyFont="1" applyFill="1" applyBorder="1" applyAlignment="1">
      <alignment horizontal="left" vertical="center"/>
    </xf>
    <xf numFmtId="0" fontId="6" fillId="12" borderId="7" xfId="0" applyFont="1" applyFill="1" applyBorder="1" applyAlignment="1">
      <alignment horizontal="left" vertical="center"/>
    </xf>
    <xf numFmtId="0" fontId="6" fillId="13" borderId="3" xfId="0" applyFont="1" applyFill="1" applyBorder="1" applyAlignment="1">
      <alignment horizontal="left" vertical="center"/>
    </xf>
    <xf numFmtId="0" fontId="6" fillId="0" borderId="4" xfId="0" applyFont="1" applyBorder="1" applyAlignment="1">
      <alignment horizontal="left" vertical="center"/>
    </xf>
    <xf numFmtId="0" fontId="6" fillId="4" borderId="16" xfId="0" applyFont="1" applyFill="1" applyBorder="1" applyAlignment="1">
      <alignment horizontal="left" vertical="center"/>
    </xf>
    <xf numFmtId="0" fontId="6" fillId="4" borderId="3" xfId="0" applyFont="1" applyFill="1" applyBorder="1" applyAlignment="1">
      <alignment horizontal="left" vertical="center"/>
    </xf>
    <xf numFmtId="0" fontId="6" fillId="4" borderId="17" xfId="0" applyFont="1" applyFill="1" applyBorder="1" applyAlignment="1">
      <alignment horizontal="left" vertical="center"/>
    </xf>
    <xf numFmtId="0" fontId="6" fillId="11" borderId="16" xfId="0" applyFont="1" applyFill="1" applyBorder="1" applyAlignment="1">
      <alignment horizontal="left" vertical="center"/>
    </xf>
    <xf numFmtId="0" fontId="6" fillId="11" borderId="17" xfId="0" applyFont="1" applyFill="1" applyBorder="1" applyAlignment="1">
      <alignment horizontal="left" vertical="center"/>
    </xf>
    <xf numFmtId="0" fontId="6" fillId="12" borderId="5" xfId="0" applyFont="1" applyFill="1" applyBorder="1" applyAlignment="1">
      <alignment horizontal="left" vertical="center"/>
    </xf>
    <xf numFmtId="0" fontId="6" fillId="14" borderId="0" xfId="0" applyFont="1" applyFill="1" applyAlignment="1">
      <alignment horizontal="left" vertical="center"/>
    </xf>
    <xf numFmtId="0" fontId="6" fillId="4" borderId="20" xfId="0" applyFont="1" applyFill="1" applyBorder="1" applyAlignment="1">
      <alignment horizontal="left" vertical="center"/>
    </xf>
    <xf numFmtId="0" fontId="6" fillId="4" borderId="0" xfId="0" applyFont="1" applyFill="1" applyBorder="1" applyAlignment="1">
      <alignment horizontal="left" vertical="center"/>
    </xf>
    <xf numFmtId="0" fontId="6" fillId="4" borderId="21" xfId="0" applyFont="1" applyFill="1" applyBorder="1" applyAlignment="1">
      <alignment horizontal="left" vertical="center"/>
    </xf>
    <xf numFmtId="0" fontId="6" fillId="11" borderId="20" xfId="0" applyFont="1" applyFill="1" applyBorder="1" applyAlignment="1">
      <alignment horizontal="left" vertical="center"/>
    </xf>
    <xf numFmtId="0" fontId="6" fillId="11" borderId="0" xfId="0" applyFont="1" applyFill="1" applyBorder="1" applyAlignment="1">
      <alignment horizontal="left" vertical="center"/>
    </xf>
    <xf numFmtId="0" fontId="6" fillId="11" borderId="21" xfId="0" applyFont="1" applyFill="1" applyBorder="1" applyAlignment="1">
      <alignment horizontal="left" vertical="center"/>
    </xf>
    <xf numFmtId="0" fontId="6" fillId="12" borderId="0" xfId="0" applyFont="1" applyFill="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left" vertical="center"/>
    </xf>
    <xf numFmtId="0" fontId="6" fillId="11" borderId="22" xfId="0" applyFont="1" applyFill="1" applyBorder="1" applyAlignment="1">
      <alignment horizontal="left" vertical="center"/>
    </xf>
    <xf numFmtId="0" fontId="6" fillId="11" borderId="23" xfId="0" applyFont="1" applyFill="1" applyBorder="1" applyAlignment="1">
      <alignment horizontal="left" vertical="center"/>
    </xf>
    <xf numFmtId="0" fontId="6" fillId="11" borderId="24" xfId="0" applyFont="1" applyFill="1" applyBorder="1" applyAlignment="1">
      <alignment horizontal="left" vertical="center"/>
    </xf>
    <xf numFmtId="0" fontId="8" fillId="2" borderId="3" xfId="0" applyFont="1" applyFill="1" applyBorder="1" applyAlignment="1">
      <alignment horizontal="center" vertical="center"/>
    </xf>
    <xf numFmtId="0" fontId="8" fillId="0" borderId="0" xfId="0" applyFont="1" applyAlignment="1">
      <alignment vertical="center"/>
    </xf>
    <xf numFmtId="0" fontId="6" fillId="2" borderId="3" xfId="0" applyFont="1" applyFill="1" applyBorder="1" applyAlignment="1">
      <alignment horizontal="center" vertical="center"/>
    </xf>
    <xf numFmtId="0" fontId="8" fillId="0" borderId="2" xfId="0" applyFont="1" applyBorder="1" applyAlignment="1">
      <alignment horizontal="center" vertical="center"/>
    </xf>
    <xf numFmtId="0" fontId="6" fillId="0" borderId="3" xfId="0" applyFont="1" applyFill="1" applyBorder="1" applyAlignment="1">
      <alignment vertical="top"/>
    </xf>
    <xf numFmtId="0" fontId="12" fillId="0" borderId="0" xfId="0" applyFont="1" applyBorder="1" applyAlignment="1">
      <alignment vertical="center" wrapText="1"/>
    </xf>
    <xf numFmtId="0" fontId="12" fillId="0" borderId="0" xfId="0" applyFont="1" applyAlignment="1">
      <alignment horizontal="center" vertical="center" wrapText="1"/>
    </xf>
    <xf numFmtId="0" fontId="8" fillId="0" borderId="0" xfId="0" applyFont="1" applyAlignment="1">
      <alignment horizontal="center" vertical="top" wrapText="1"/>
    </xf>
    <xf numFmtId="0" fontId="8" fillId="0" borderId="3" xfId="0" applyFont="1" applyBorder="1" applyAlignment="1">
      <alignment horizontal="left" vertical="center" wrapText="1"/>
    </xf>
    <xf numFmtId="0" fontId="6" fillId="0" borderId="3" xfId="0" applyNumberFormat="1" applyFont="1" applyBorder="1" applyAlignment="1">
      <alignment horizontal="left" vertical="top" wrapText="1"/>
    </xf>
    <xf numFmtId="2" fontId="6" fillId="0" borderId="3" xfId="0" applyNumberFormat="1" applyFont="1" applyBorder="1" applyAlignment="1">
      <alignment horizontal="left" vertical="top" wrapText="1"/>
    </xf>
    <xf numFmtId="0" fontId="6" fillId="0" borderId="0" xfId="0" applyFont="1" applyAlignment="1">
      <alignment horizontal="center" vertical="top" wrapText="1"/>
    </xf>
    <xf numFmtId="0" fontId="6" fillId="0" borderId="0" xfId="0" applyFont="1" applyBorder="1" applyAlignment="1">
      <alignment horizontal="center" vertical="top" wrapText="1"/>
    </xf>
    <xf numFmtId="0" fontId="12" fillId="0" borderId="0" xfId="0" applyFont="1" applyAlignment="1">
      <alignment horizontal="center" vertical="top" wrapText="1"/>
    </xf>
    <xf numFmtId="0" fontId="6" fillId="0" borderId="0" xfId="0" applyFont="1" applyAlignment="1">
      <alignment horizontal="center" vertical="center" wrapText="1"/>
    </xf>
    <xf numFmtId="0" fontId="6" fillId="0" borderId="3" xfId="2" applyFont="1" applyFill="1" applyBorder="1" applyAlignment="1">
      <alignment horizontal="left" vertical="top" wrapText="1"/>
    </xf>
    <xf numFmtId="0" fontId="6" fillId="0" borderId="3" xfId="2" applyFont="1" applyFill="1" applyBorder="1" applyAlignment="1">
      <alignment horizontal="justify" vertical="top" wrapText="1"/>
    </xf>
    <xf numFmtId="0" fontId="6" fillId="0" borderId="0" xfId="0" applyFont="1" applyBorder="1" applyAlignment="1">
      <alignment horizontal="left" vertical="top" wrapText="1"/>
    </xf>
    <xf numFmtId="0" fontId="6" fillId="0" borderId="5" xfId="2" applyFont="1" applyFill="1" applyBorder="1" applyAlignment="1">
      <alignment vertical="top" wrapText="1"/>
    </xf>
    <xf numFmtId="0" fontId="12" fillId="0" borderId="3" xfId="2" applyFont="1" applyFill="1" applyBorder="1" applyAlignment="1">
      <alignment horizontal="left" vertical="top" wrapText="1"/>
    </xf>
    <xf numFmtId="0" fontId="22" fillId="0" borderId="3" xfId="2" applyFont="1" applyFill="1" applyBorder="1" applyAlignment="1">
      <alignment vertical="top" wrapText="1"/>
    </xf>
    <xf numFmtId="0" fontId="6" fillId="0" borderId="3" xfId="2" applyFont="1" applyFill="1" applyBorder="1" applyAlignment="1">
      <alignment horizontal="center" vertical="top" wrapText="1"/>
    </xf>
    <xf numFmtId="0" fontId="6" fillId="0" borderId="0" xfId="0" applyFont="1" applyBorder="1" applyAlignment="1">
      <alignment vertical="top"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8" fillId="0" borderId="2" xfId="0" applyFont="1" applyBorder="1" applyAlignment="1">
      <alignment horizontal="center" vertical="top"/>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6" fillId="0" borderId="2" xfId="0" applyFont="1" applyBorder="1" applyAlignment="1">
      <alignment horizontal="center" vertical="top" wrapText="1"/>
    </xf>
    <xf numFmtId="0" fontId="6" fillId="0" borderId="8" xfId="0" applyFont="1" applyBorder="1" applyAlignment="1">
      <alignment horizontal="lef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8" xfId="2" applyFont="1" applyFill="1" applyBorder="1" applyAlignment="1">
      <alignment horizontal="left" vertical="top" wrapText="1"/>
    </xf>
    <xf numFmtId="0" fontId="6" fillId="0" borderId="8" xfId="2" applyFont="1" applyFill="1" applyBorder="1" applyAlignment="1">
      <alignment vertical="top" wrapText="1"/>
    </xf>
    <xf numFmtId="0" fontId="6" fillId="0" borderId="8" xfId="2" applyFont="1" applyFill="1" applyBorder="1" applyAlignment="1">
      <alignment horizontal="center" vertical="top" wrapText="1"/>
    </xf>
    <xf numFmtId="0" fontId="12" fillId="0" borderId="8" xfId="2" applyFont="1" applyFill="1" applyBorder="1" applyAlignment="1">
      <alignment horizontal="left" vertical="top" wrapText="1"/>
    </xf>
    <xf numFmtId="0" fontId="22" fillId="0" borderId="8" xfId="2" applyFont="1" applyFill="1" applyBorder="1" applyAlignment="1">
      <alignment vertical="top"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9" fontId="6" fillId="0" borderId="0" xfId="0" applyNumberFormat="1" applyFont="1" applyFill="1" applyAlignment="1">
      <alignment horizontal="center" vertical="center"/>
    </xf>
    <xf numFmtId="0" fontId="6" fillId="0" borderId="2" xfId="0" applyFont="1" applyFill="1" applyBorder="1" applyAlignment="1">
      <alignment horizontal="center" vertical="top"/>
    </xf>
    <xf numFmtId="0" fontId="6" fillId="0" borderId="2" xfId="0" applyFont="1" applyFill="1" applyBorder="1" applyAlignment="1">
      <alignment vertical="center"/>
    </xf>
    <xf numFmtId="9" fontId="6" fillId="0" borderId="3" xfId="0" applyNumberFormat="1" applyFont="1" applyBorder="1" applyAlignment="1">
      <alignment horizontal="center" vertical="top" wrapText="1"/>
    </xf>
    <xf numFmtId="0" fontId="8" fillId="0" borderId="3" xfId="0" applyFont="1" applyBorder="1" applyAlignment="1">
      <alignment vertical="center" wrapText="1"/>
    </xf>
    <xf numFmtId="0" fontId="6" fillId="2" borderId="2" xfId="0" applyFont="1" applyFill="1" applyBorder="1" applyAlignment="1">
      <alignment vertical="top"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2" borderId="3" xfId="0" applyFont="1" applyFill="1" applyBorder="1" applyAlignment="1">
      <alignment horizontal="left" vertical="center"/>
    </xf>
    <xf numFmtId="0" fontId="12" fillId="0" borderId="0" xfId="0" applyFont="1" applyFill="1" applyBorder="1" applyAlignment="1">
      <alignment vertical="center" wrapText="1"/>
    </xf>
    <xf numFmtId="0" fontId="12" fillId="0" borderId="2" xfId="0" applyFont="1" applyBorder="1" applyAlignment="1">
      <alignment horizontal="center" vertical="center"/>
    </xf>
    <xf numFmtId="0" fontId="12" fillId="0" borderId="0" xfId="0" applyFont="1" applyBorder="1" applyAlignment="1"/>
    <xf numFmtId="0" fontId="12" fillId="0" borderId="1" xfId="0" applyFont="1" applyBorder="1"/>
    <xf numFmtId="0" fontId="15" fillId="3" borderId="3" xfId="0" applyFont="1" applyFill="1" applyBorder="1" applyAlignment="1">
      <alignment horizontal="center" vertical="top"/>
    </xf>
    <xf numFmtId="2" fontId="12" fillId="0" borderId="3" xfId="0" applyNumberFormat="1" applyFont="1" applyBorder="1" applyAlignment="1">
      <alignment vertical="top" wrapText="1"/>
    </xf>
    <xf numFmtId="2" fontId="15" fillId="0" borderId="3" xfId="0" applyNumberFormat="1" applyFont="1" applyBorder="1" applyAlignment="1">
      <alignment vertical="top"/>
    </xf>
    <xf numFmtId="0" fontId="12" fillId="0" borderId="3" xfId="0" applyFont="1" applyBorder="1" applyAlignment="1">
      <alignment horizontal="left" vertical="center" readingOrder="1"/>
    </xf>
    <xf numFmtId="0" fontId="15" fillId="0" borderId="3" xfId="0" applyFont="1" applyBorder="1" applyAlignment="1">
      <alignment horizontal="left" vertical="center" readingOrder="1"/>
    </xf>
    <xf numFmtId="2" fontId="15" fillId="0" borderId="3" xfId="0" applyNumberFormat="1" applyFont="1" applyBorder="1" applyAlignment="1">
      <alignment vertical="center"/>
    </xf>
    <xf numFmtId="2" fontId="15" fillId="0" borderId="3" xfId="0" applyNumberFormat="1" applyFont="1" applyBorder="1" applyAlignment="1">
      <alignment horizontal="left" vertical="center"/>
    </xf>
    <xf numFmtId="0" fontId="15" fillId="0" borderId="0" xfId="0" applyFont="1" applyBorder="1" applyAlignment="1">
      <alignment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justify" vertical="center" wrapText="1"/>
    </xf>
    <xf numFmtId="0" fontId="12" fillId="0" borderId="3" xfId="0" applyFont="1" applyFill="1" applyBorder="1" applyAlignment="1">
      <alignment horizontal="left" vertical="center" wrapText="1"/>
    </xf>
    <xf numFmtId="0" fontId="15" fillId="0" borderId="8" xfId="0" applyFont="1" applyBorder="1" applyAlignment="1">
      <alignment vertical="top" wrapText="1"/>
    </xf>
    <xf numFmtId="0" fontId="12" fillId="0" borderId="0" xfId="0" applyFont="1" applyBorder="1"/>
    <xf numFmtId="0" fontId="12" fillId="0" borderId="8" xfId="0" applyFont="1" applyFill="1" applyBorder="1" applyAlignment="1">
      <alignment vertical="top" wrapText="1"/>
    </xf>
    <xf numFmtId="0" fontId="12" fillId="0" borderId="7" xfId="0" applyFont="1" applyFill="1" applyBorder="1" applyAlignment="1">
      <alignment vertical="top" wrapText="1"/>
    </xf>
    <xf numFmtId="0" fontId="14" fillId="0" borderId="3" xfId="0" applyFont="1" applyBorder="1" applyAlignment="1">
      <alignment vertical="top" wrapText="1"/>
    </xf>
    <xf numFmtId="0" fontId="19" fillId="0" borderId="0" xfId="0" applyFont="1" applyBorder="1" applyAlignment="1"/>
    <xf numFmtId="0" fontId="6" fillId="0" borderId="7" xfId="0" applyFont="1" applyBorder="1" applyAlignment="1">
      <alignment vertical="top" wrapText="1"/>
    </xf>
    <xf numFmtId="0" fontId="12" fillId="0" borderId="3" xfId="0" applyFont="1" applyFill="1" applyBorder="1" applyAlignment="1">
      <alignment horizontal="center" vertical="top" wrapText="1"/>
    </xf>
    <xf numFmtId="0" fontId="12" fillId="0" borderId="3" xfId="0" applyFont="1" applyBorder="1" applyAlignment="1">
      <alignment horizontal="center" vertical="top" wrapText="1"/>
    </xf>
    <xf numFmtId="0" fontId="12" fillId="0" borderId="3" xfId="0" applyFont="1" applyFill="1" applyBorder="1" applyAlignment="1">
      <alignment horizontal="left" vertical="top" wrapText="1"/>
    </xf>
    <xf numFmtId="0" fontId="37" fillId="0" borderId="3" xfId="0" applyFont="1" applyFill="1" applyBorder="1" applyAlignment="1">
      <alignment vertical="top" wrapText="1"/>
    </xf>
    <xf numFmtId="0" fontId="37" fillId="0" borderId="3" xfId="0" applyFont="1" applyFill="1" applyBorder="1" applyAlignment="1">
      <alignment horizontal="left" vertical="top" wrapText="1"/>
    </xf>
    <xf numFmtId="0" fontId="38" fillId="0" borderId="3" xfId="0" applyFont="1" applyBorder="1" applyAlignment="1">
      <alignment vertical="top" wrapText="1"/>
    </xf>
    <xf numFmtId="0" fontId="39" fillId="0" borderId="2" xfId="0" applyFont="1" applyFill="1" applyBorder="1" applyAlignment="1">
      <alignment horizontal="left" vertical="top" wrapText="1"/>
    </xf>
    <xf numFmtId="0" fontId="8" fillId="3" borderId="4" xfId="0" applyFont="1" applyFill="1" applyBorder="1" applyAlignment="1">
      <alignment horizontal="center" vertical="top"/>
    </xf>
    <xf numFmtId="0" fontId="8" fillId="3" borderId="5" xfId="0" applyFont="1" applyFill="1" applyBorder="1" applyAlignment="1">
      <alignment horizontal="center" vertical="top"/>
    </xf>
    <xf numFmtId="0" fontId="8" fillId="3" borderId="3" xfId="0" applyFont="1" applyFill="1" applyBorder="1" applyAlignment="1">
      <alignment horizontal="center" vertical="top" wrapText="1"/>
    </xf>
    <xf numFmtId="0" fontId="8" fillId="2" borderId="1" xfId="0" applyFont="1" applyFill="1" applyBorder="1" applyAlignment="1">
      <alignment horizontal="center" vertical="top"/>
    </xf>
    <xf numFmtId="0" fontId="8" fillId="3" borderId="2" xfId="0" applyFont="1" applyFill="1" applyBorder="1" applyAlignment="1">
      <alignment horizontal="center" vertical="top"/>
    </xf>
    <xf numFmtId="0" fontId="8" fillId="3" borderId="7" xfId="0" applyFont="1" applyFill="1" applyBorder="1" applyAlignment="1">
      <alignment horizontal="center" vertical="top"/>
    </xf>
    <xf numFmtId="0" fontId="8" fillId="3" borderId="3" xfId="0" applyFont="1" applyFill="1" applyBorder="1" applyAlignment="1">
      <alignment horizontal="left" vertical="top" wrapText="1"/>
    </xf>
    <xf numFmtId="0" fontId="8" fillId="3" borderId="3" xfId="0" applyFont="1" applyFill="1" applyBorder="1" applyAlignment="1">
      <alignment vertical="top" wrapText="1"/>
    </xf>
    <xf numFmtId="0" fontId="8" fillId="3" borderId="6" xfId="0" applyFont="1" applyFill="1" applyBorder="1" applyAlignment="1">
      <alignment horizontal="center" vertical="top"/>
    </xf>
    <xf numFmtId="0" fontId="15" fillId="3" borderId="2" xfId="0" applyFont="1" applyFill="1" applyBorder="1" applyAlignment="1">
      <alignment horizontal="center" vertical="top" wrapText="1"/>
    </xf>
    <xf numFmtId="0" fontId="15" fillId="3" borderId="7"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8" xfId="0" applyFont="1" applyBorder="1" applyAlignment="1">
      <alignment horizontal="left" vertical="top" wrapText="1"/>
    </xf>
    <xf numFmtId="0" fontId="18" fillId="0" borderId="7" xfId="0" applyFont="1" applyBorder="1" applyAlignment="1">
      <alignment horizontal="left" vertical="top" wrapText="1"/>
    </xf>
    <xf numFmtId="0" fontId="15" fillId="3" borderId="4" xfId="0" applyFont="1" applyFill="1" applyBorder="1" applyAlignment="1">
      <alignment horizontal="center"/>
    </xf>
    <xf numFmtId="0" fontId="15" fillId="3" borderId="6" xfId="0" applyFont="1" applyFill="1" applyBorder="1" applyAlignment="1">
      <alignment horizontal="center"/>
    </xf>
    <xf numFmtId="0" fontId="15" fillId="3" borderId="5" xfId="0" applyFont="1" applyFill="1" applyBorder="1" applyAlignment="1">
      <alignment horizontal="center"/>
    </xf>
    <xf numFmtId="0" fontId="15" fillId="3" borderId="4"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5" xfId="0" applyFont="1" applyFill="1" applyBorder="1" applyAlignment="1">
      <alignment horizontal="center" vertical="center"/>
    </xf>
    <xf numFmtId="0" fontId="15" fillId="0" borderId="3" xfId="0" applyFont="1" applyBorder="1" applyAlignment="1">
      <alignment horizontal="center" vertical="top"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left" vertical="top" wrapText="1"/>
    </xf>
    <xf numFmtId="0" fontId="6" fillId="2" borderId="3" xfId="0" applyFont="1" applyFill="1" applyBorder="1" applyAlignment="1">
      <alignment horizontal="center" vertical="center"/>
    </xf>
    <xf numFmtId="0" fontId="8" fillId="0" borderId="3" xfId="0" applyFont="1" applyFill="1" applyBorder="1" applyAlignment="1">
      <alignment horizontal="left" vertical="top" wrapText="1"/>
    </xf>
    <xf numFmtId="0" fontId="15" fillId="0" borderId="3" xfId="0" applyFont="1" applyBorder="1" applyAlignment="1">
      <alignment horizontal="left" vertical="top"/>
    </xf>
    <xf numFmtId="0" fontId="6" fillId="0" borderId="4"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12" fillId="0" borderId="4" xfId="0" applyNumberFormat="1" applyFont="1" applyBorder="1" applyAlignment="1">
      <alignment horizontal="left" vertical="top" wrapText="1"/>
    </xf>
    <xf numFmtId="0" fontId="12" fillId="0" borderId="6" xfId="0" applyNumberFormat="1" applyFont="1" applyBorder="1" applyAlignment="1">
      <alignment horizontal="left" vertical="top" wrapText="1"/>
    </xf>
    <xf numFmtId="0" fontId="12" fillId="0" borderId="5" xfId="0" applyNumberFormat="1" applyFont="1" applyBorder="1" applyAlignment="1">
      <alignment horizontal="left" vertical="top" wrapText="1"/>
    </xf>
    <xf numFmtId="0" fontId="8" fillId="0" borderId="3" xfId="0" applyFont="1" applyFill="1" applyBorder="1" applyAlignment="1">
      <alignment horizontal="center" vertical="center"/>
    </xf>
    <xf numFmtId="0" fontId="12" fillId="0" borderId="3" xfId="0" applyFont="1" applyBorder="1" applyAlignment="1">
      <alignment vertical="center"/>
    </xf>
    <xf numFmtId="0" fontId="6" fillId="0" borderId="3" xfId="0" applyFont="1" applyFill="1" applyBorder="1" applyAlignment="1">
      <alignment horizontal="left" vertical="top" wrapText="1"/>
    </xf>
    <xf numFmtId="0" fontId="6" fillId="0" borderId="3" xfId="0" applyFont="1" applyFill="1" applyBorder="1" applyAlignment="1">
      <alignment horizontal="left" vertical="top"/>
    </xf>
    <xf numFmtId="0" fontId="12" fillId="0" borderId="3" xfId="0" applyFont="1" applyFill="1" applyBorder="1" applyAlignment="1">
      <alignment horizontal="left" vertical="top"/>
    </xf>
    <xf numFmtId="0" fontId="8" fillId="0" borderId="1" xfId="0" applyFont="1" applyBorder="1" applyAlignment="1">
      <alignment horizontal="center" vertical="top" wrapText="1"/>
    </xf>
    <xf numFmtId="0" fontId="8" fillId="0" borderId="4" xfId="0" applyFont="1" applyFill="1" applyBorder="1" applyAlignment="1">
      <alignment horizontal="left" vertical="center"/>
    </xf>
    <xf numFmtId="0" fontId="8" fillId="0" borderId="6" xfId="0" applyFont="1" applyFill="1" applyBorder="1" applyAlignment="1">
      <alignment horizontal="left" vertical="center"/>
    </xf>
    <xf numFmtId="0" fontId="8" fillId="0" borderId="5" xfId="0" applyFont="1" applyFill="1" applyBorder="1" applyAlignment="1">
      <alignment horizontal="left" vertical="center"/>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12" fillId="0" borderId="6" xfId="0" applyFont="1" applyFill="1" applyBorder="1" applyAlignment="1">
      <alignment horizontal="left" vertical="top"/>
    </xf>
    <xf numFmtId="0" fontId="12" fillId="0" borderId="5" xfId="0" applyFont="1" applyFill="1" applyBorder="1" applyAlignment="1">
      <alignment horizontal="left" vertical="top"/>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Fill="1" applyBorder="1" applyAlignment="1">
      <alignment horizontal="left" vertical="center"/>
    </xf>
    <xf numFmtId="0" fontId="6"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7" xfId="0" applyFont="1" applyFill="1" applyBorder="1" applyAlignment="1">
      <alignment horizontal="left" vertical="top" wrapText="1"/>
    </xf>
    <xf numFmtId="0" fontId="8" fillId="2" borderId="8" xfId="0" applyFont="1" applyFill="1" applyBorder="1" applyAlignment="1">
      <alignment horizontal="center" vertical="top"/>
    </xf>
    <xf numFmtId="0" fontId="8" fillId="2" borderId="7" xfId="0" applyFont="1" applyFill="1" applyBorder="1" applyAlignment="1">
      <alignment horizontal="center" vertical="top"/>
    </xf>
    <xf numFmtId="0" fontId="6" fillId="2" borderId="2"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7" xfId="0" applyFont="1" applyFill="1" applyBorder="1" applyAlignment="1">
      <alignment horizontal="center" vertical="top" wrapText="1"/>
    </xf>
    <xf numFmtId="0" fontId="6" fillId="2" borderId="3" xfId="0" applyFont="1" applyFill="1" applyBorder="1" applyAlignment="1">
      <alignment horizontal="center" vertical="top"/>
    </xf>
    <xf numFmtId="0" fontId="8" fillId="2" borderId="3" xfId="0" applyFont="1" applyFill="1" applyBorder="1" applyAlignment="1">
      <alignment horizontal="center" vertical="top"/>
    </xf>
    <xf numFmtId="0" fontId="20" fillId="2" borderId="3" xfId="0" applyFont="1" applyFill="1" applyBorder="1" applyAlignment="1">
      <alignment horizontal="center" vertical="top"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top"/>
    </xf>
    <xf numFmtId="0" fontId="6" fillId="2" borderId="7" xfId="0" applyFont="1" applyFill="1" applyBorder="1" applyAlignment="1">
      <alignment horizontal="center" vertical="top"/>
    </xf>
    <xf numFmtId="0" fontId="6" fillId="0" borderId="2" xfId="0" applyFont="1" applyBorder="1" applyAlignment="1">
      <alignment horizontal="center" vertical="top"/>
    </xf>
    <xf numFmtId="0" fontId="6" fillId="0" borderId="7" xfId="0" applyFont="1" applyBorder="1" applyAlignment="1">
      <alignment horizontal="center" vertical="top"/>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6" fillId="2" borderId="8" xfId="0" applyFont="1" applyFill="1" applyBorder="1" applyAlignment="1">
      <alignment horizontal="center" vertical="top"/>
    </xf>
    <xf numFmtId="0" fontId="6" fillId="2" borderId="2" xfId="0" applyFont="1" applyFill="1" applyBorder="1" applyAlignment="1">
      <alignment vertical="top" wrapText="1"/>
    </xf>
    <xf numFmtId="0" fontId="6" fillId="2" borderId="8" xfId="0" applyFont="1" applyFill="1" applyBorder="1" applyAlignment="1">
      <alignment vertical="top" wrapText="1"/>
    </xf>
    <xf numFmtId="0" fontId="6" fillId="2" borderId="7" xfId="0" applyFont="1" applyFill="1" applyBorder="1" applyAlignment="1">
      <alignment vertical="top" wrapText="1"/>
    </xf>
    <xf numFmtId="0" fontId="8" fillId="0" borderId="3" xfId="0" applyFont="1" applyBorder="1" applyAlignment="1">
      <alignment horizontal="center" vertical="center"/>
    </xf>
    <xf numFmtId="0" fontId="8" fillId="0" borderId="3" xfId="0" applyFont="1" applyBorder="1" applyAlignment="1">
      <alignment horizontal="left" vertical="top" wrapText="1"/>
    </xf>
    <xf numFmtId="0" fontId="6" fillId="15" borderId="2" xfId="0" applyFont="1" applyFill="1" applyBorder="1" applyAlignment="1">
      <alignment horizontal="center" vertical="top" wrapText="1"/>
    </xf>
    <xf numFmtId="0" fontId="6" fillId="15" borderId="8" xfId="0" applyFont="1" applyFill="1" applyBorder="1" applyAlignment="1">
      <alignment horizontal="center" vertical="top" wrapText="1"/>
    </xf>
    <xf numFmtId="0" fontId="6" fillId="15" borderId="7" xfId="0" applyFont="1" applyFill="1" applyBorder="1" applyAlignment="1">
      <alignment horizontal="center" vertical="top" wrapText="1"/>
    </xf>
    <xf numFmtId="49" fontId="6" fillId="2" borderId="2" xfId="0" applyNumberFormat="1" applyFont="1" applyFill="1" applyBorder="1" applyAlignment="1">
      <alignment horizontal="left" vertical="top" wrapText="1"/>
    </xf>
    <xf numFmtId="49" fontId="6" fillId="2" borderId="8" xfId="0" applyNumberFormat="1" applyFont="1" applyFill="1" applyBorder="1" applyAlignment="1">
      <alignment horizontal="left" vertical="top" wrapText="1"/>
    </xf>
    <xf numFmtId="49" fontId="6" fillId="2" borderId="7" xfId="0" applyNumberFormat="1" applyFont="1" applyFill="1" applyBorder="1" applyAlignment="1">
      <alignment horizontal="left" vertical="top" wrapText="1"/>
    </xf>
    <xf numFmtId="0" fontId="8" fillId="2" borderId="2" xfId="0" applyFont="1" applyFill="1" applyBorder="1" applyAlignment="1">
      <alignment horizontal="center"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6" fillId="0" borderId="9"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8" fillId="0" borderId="3" xfId="0" applyFont="1" applyBorder="1" applyAlignment="1">
      <alignment horizontal="left" vertical="center" wrapText="1"/>
    </xf>
    <xf numFmtId="0" fontId="8" fillId="2" borderId="3" xfId="0" applyFont="1" applyFill="1" applyBorder="1" applyAlignment="1">
      <alignment horizontal="center" vertical="center" wrapText="1"/>
    </xf>
    <xf numFmtId="0" fontId="6" fillId="0" borderId="2" xfId="0" applyFont="1" applyFill="1" applyBorder="1" applyAlignment="1">
      <alignment vertical="top" wrapText="1"/>
    </xf>
    <xf numFmtId="0" fontId="6" fillId="0" borderId="8" xfId="0" applyFont="1" applyFill="1" applyBorder="1" applyAlignment="1">
      <alignment vertical="top"/>
    </xf>
    <xf numFmtId="0" fontId="6" fillId="0" borderId="8" xfId="0" applyFont="1" applyFill="1" applyBorder="1" applyAlignment="1">
      <alignment vertical="top" wrapText="1"/>
    </xf>
    <xf numFmtId="9" fontId="6" fillId="0" borderId="2" xfId="0" applyNumberFormat="1" applyFont="1" applyFill="1" applyBorder="1" applyAlignment="1">
      <alignment horizontal="left" vertical="top" wrapText="1"/>
    </xf>
    <xf numFmtId="9" fontId="6" fillId="0" borderId="8" xfId="0" applyNumberFormat="1" applyFont="1" applyFill="1" applyBorder="1" applyAlignment="1">
      <alignment horizontal="left" vertical="top" wrapText="1"/>
    </xf>
    <xf numFmtId="9" fontId="6" fillId="0" borderId="7"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3" xfId="0" applyFont="1" applyFill="1" applyBorder="1" applyAlignment="1">
      <alignment vertical="top"/>
    </xf>
    <xf numFmtId="0" fontId="6" fillId="0" borderId="3" xfId="0" applyFont="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6" fillId="0" borderId="3" xfId="0" applyFont="1" applyBorder="1" applyAlignment="1">
      <alignment horizontal="lef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8" fillId="0" borderId="3" xfId="0" applyFont="1" applyBorder="1" applyAlignment="1">
      <alignment horizontal="left" vertical="top"/>
    </xf>
    <xf numFmtId="0" fontId="6" fillId="0" borderId="3" xfId="0" applyNumberFormat="1" applyFont="1" applyBorder="1" applyAlignment="1">
      <alignment horizontal="left" vertical="top" wrapText="1"/>
    </xf>
    <xf numFmtId="0" fontId="8" fillId="0" borderId="3"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4" xfId="0" applyFont="1" applyBorder="1" applyAlignment="1">
      <alignment horizontal="left" vertical="top" wrapText="1"/>
    </xf>
    <xf numFmtId="0" fontId="6" fillId="0" borderId="1" xfId="0" applyFont="1" applyBorder="1" applyAlignment="1">
      <alignment horizontal="left" vertical="top" wrapText="1"/>
    </xf>
    <xf numFmtId="0" fontId="8" fillId="0" borderId="8" xfId="0" applyFont="1" applyBorder="1" applyAlignment="1">
      <alignment horizontal="center" vertical="top" wrapText="1"/>
    </xf>
    <xf numFmtId="0" fontId="6" fillId="0" borderId="2"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center" vertical="top" wrapText="1"/>
    </xf>
    <xf numFmtId="0" fontId="6" fillId="0" borderId="3" xfId="0" applyFont="1" applyBorder="1" applyAlignment="1">
      <alignment horizontal="center" vertical="top" wrapText="1"/>
    </xf>
    <xf numFmtId="0" fontId="6" fillId="0" borderId="3" xfId="0" applyFont="1" applyBorder="1" applyAlignment="1">
      <alignment horizontal="center" vertical="top"/>
    </xf>
    <xf numFmtId="0" fontId="12" fillId="0" borderId="2" xfId="0" applyFont="1" applyBorder="1" applyAlignment="1">
      <alignment horizontal="left" vertical="top" wrapText="1"/>
    </xf>
    <xf numFmtId="0" fontId="12" fillId="0" borderId="8" xfId="0" applyFont="1" applyBorder="1" applyAlignment="1">
      <alignment horizontal="left" vertical="top" wrapText="1"/>
    </xf>
    <xf numFmtId="0" fontId="12" fillId="0" borderId="8" xfId="0" applyFont="1" applyBorder="1" applyAlignment="1">
      <alignment horizontal="left" vertical="center" wrapText="1"/>
    </xf>
    <xf numFmtId="0" fontId="12" fillId="0" borderId="3" xfId="0" applyFont="1" applyBorder="1" applyAlignment="1">
      <alignment horizontal="left" vertical="center" wrapText="1"/>
    </xf>
    <xf numFmtId="0" fontId="6" fillId="0" borderId="3" xfId="0" applyFont="1" applyBorder="1" applyAlignment="1">
      <alignment horizontal="left" vertical="top"/>
    </xf>
    <xf numFmtId="0" fontId="4" fillId="0" borderId="4" xfId="0" applyFont="1" applyBorder="1" applyAlignment="1">
      <alignment horizontal="center" vertical="top"/>
    </xf>
    <xf numFmtId="0" fontId="4" fillId="0" borderId="6" xfId="0" applyFont="1" applyBorder="1" applyAlignment="1">
      <alignment horizontal="center" vertical="top"/>
    </xf>
    <xf numFmtId="0" fontId="4" fillId="0" borderId="5" xfId="0" applyFont="1" applyBorder="1" applyAlignment="1">
      <alignment horizontal="center" vertical="top"/>
    </xf>
    <xf numFmtId="0" fontId="4" fillId="0" borderId="3" xfId="0" applyFont="1" applyBorder="1" applyAlignment="1">
      <alignment horizontal="center" vertical="center"/>
    </xf>
    <xf numFmtId="0" fontId="8" fillId="0" borderId="4" xfId="0" applyNumberFormat="1" applyFont="1" applyBorder="1" applyAlignment="1">
      <alignment horizontal="left" vertical="top" wrapText="1"/>
    </xf>
    <xf numFmtId="0" fontId="8" fillId="0" borderId="6" xfId="0" applyNumberFormat="1" applyFont="1" applyBorder="1" applyAlignment="1">
      <alignment horizontal="left" vertical="top" wrapText="1"/>
    </xf>
    <xf numFmtId="0" fontId="8" fillId="0" borderId="5" xfId="0" applyNumberFormat="1" applyFont="1" applyBorder="1" applyAlignment="1">
      <alignment horizontal="left" vertical="top" wrapText="1"/>
    </xf>
    <xf numFmtId="0" fontId="6" fillId="0" borderId="4" xfId="0" applyNumberFormat="1" applyFont="1" applyBorder="1" applyAlignment="1">
      <alignment horizontal="left" vertical="top" wrapText="1"/>
    </xf>
    <xf numFmtId="0" fontId="6" fillId="0" borderId="6" xfId="0" applyNumberFormat="1" applyFont="1" applyBorder="1" applyAlignment="1">
      <alignment horizontal="left" vertical="top" wrapText="1"/>
    </xf>
    <xf numFmtId="0" fontId="6" fillId="0" borderId="5" xfId="0" applyNumberFormat="1" applyFont="1" applyBorder="1" applyAlignment="1">
      <alignment horizontal="left" vertical="top" wrapText="1"/>
    </xf>
    <xf numFmtId="0" fontId="4" fillId="0" borderId="1" xfId="0" applyFont="1" applyBorder="1" applyAlignment="1">
      <alignment horizontal="center" vertical="center"/>
    </xf>
    <xf numFmtId="0" fontId="8" fillId="0" borderId="2"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7" xfId="0" applyFont="1" applyBorder="1" applyAlignment="1">
      <alignment horizontal="left" vertical="top" wrapText="1"/>
    </xf>
    <xf numFmtId="0" fontId="4" fillId="0" borderId="1" xfId="0" applyFont="1" applyBorder="1" applyAlignment="1">
      <alignment horizontal="center" vertical="top"/>
    </xf>
    <xf numFmtId="0" fontId="13" fillId="0" borderId="4" xfId="0" applyNumberFormat="1" applyFont="1" applyBorder="1" applyAlignment="1">
      <alignment horizontal="left" vertical="top" wrapText="1"/>
    </xf>
    <xf numFmtId="0" fontId="7" fillId="0" borderId="6" xfId="0" applyNumberFormat="1" applyFont="1" applyBorder="1" applyAlignment="1">
      <alignment horizontal="left" vertical="top" wrapText="1"/>
    </xf>
    <xf numFmtId="0" fontId="7" fillId="0" borderId="5" xfId="0" applyNumberFormat="1" applyFont="1" applyBorder="1" applyAlignment="1">
      <alignment horizontal="left" vertical="top" wrapText="1"/>
    </xf>
    <xf numFmtId="0" fontId="10" fillId="0" borderId="4" xfId="0" applyNumberFormat="1" applyFont="1" applyBorder="1" applyAlignment="1">
      <alignment horizontal="left" vertical="top" wrapText="1"/>
    </xf>
    <xf numFmtId="0" fontId="10" fillId="0" borderId="6" xfId="0" applyNumberFormat="1" applyFont="1" applyBorder="1" applyAlignment="1">
      <alignment horizontal="left" vertical="top" wrapText="1"/>
    </xf>
    <xf numFmtId="0" fontId="10" fillId="0" borderId="5" xfId="0" applyNumberFormat="1" applyFont="1" applyBorder="1" applyAlignment="1">
      <alignment horizontal="left" vertical="top" wrapText="1"/>
    </xf>
    <xf numFmtId="0" fontId="17" fillId="0" borderId="3" xfId="0" applyNumberFormat="1" applyFont="1" applyBorder="1" applyAlignment="1">
      <alignment horizontal="left" vertical="top" wrapText="1"/>
    </xf>
    <xf numFmtId="0" fontId="5" fillId="0" borderId="1" xfId="0" applyFont="1" applyBorder="1" applyAlignment="1">
      <alignment horizontal="center" vertical="center"/>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6" fillId="2" borderId="8" xfId="0" applyFont="1" applyFill="1" applyBorder="1" applyAlignment="1">
      <alignment horizontal="center" vertical="center"/>
    </xf>
    <xf numFmtId="0" fontId="8" fillId="0" borderId="14" xfId="0" applyFont="1" applyBorder="1" applyAlignment="1">
      <alignment horizontal="center" vertical="center"/>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3" xfId="0" applyFont="1" applyFill="1" applyBorder="1" applyAlignment="1">
      <alignment vertical="center" wrapText="1"/>
    </xf>
    <xf numFmtId="0" fontId="6" fillId="0" borderId="3" xfId="0" applyFont="1" applyFill="1" applyBorder="1" applyAlignment="1">
      <alignment horizontal="center" vertical="center"/>
    </xf>
    <xf numFmtId="0" fontId="6" fillId="0" borderId="6" xfId="0" applyFont="1" applyBorder="1" applyAlignment="1">
      <alignment horizontal="left" vertical="top"/>
    </xf>
    <xf numFmtId="0" fontId="6" fillId="0" borderId="5" xfId="0" applyFont="1" applyBorder="1" applyAlignment="1">
      <alignment horizontal="left" vertical="top"/>
    </xf>
    <xf numFmtId="0" fontId="17" fillId="0" borderId="4" xfId="0" applyFont="1" applyBorder="1" applyAlignment="1">
      <alignment horizontal="left" vertical="top" wrapText="1"/>
    </xf>
    <xf numFmtId="0" fontId="17" fillId="0" borderId="6" xfId="0" applyFont="1" applyBorder="1" applyAlignment="1">
      <alignment horizontal="left" vertical="top"/>
    </xf>
    <xf numFmtId="0" fontId="17" fillId="0" borderId="5" xfId="0" applyFont="1" applyBorder="1" applyAlignment="1">
      <alignment horizontal="left" vertical="top"/>
    </xf>
    <xf numFmtId="0" fontId="17" fillId="0" borderId="3" xfId="0" applyFont="1" applyBorder="1" applyAlignment="1">
      <alignment horizontal="left" vertical="top" wrapText="1"/>
    </xf>
    <xf numFmtId="0" fontId="8" fillId="0" borderId="8"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5"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top" wrapText="1"/>
    </xf>
    <xf numFmtId="0" fontId="39" fillId="0" borderId="2" xfId="0" applyFont="1" applyFill="1" applyBorder="1" applyAlignment="1">
      <alignment horizontal="left" vertical="top" wrapText="1"/>
    </xf>
    <xf numFmtId="0" fontId="39" fillId="0" borderId="8" xfId="0" applyFont="1" applyFill="1" applyBorder="1" applyAlignment="1">
      <alignment horizontal="left" vertical="top" wrapText="1"/>
    </xf>
    <xf numFmtId="0" fontId="39" fillId="0" borderId="7"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3" xfId="0" applyFont="1" applyBorder="1" applyAlignment="1">
      <alignment vertical="top" wrapText="1"/>
    </xf>
    <xf numFmtId="0" fontId="8" fillId="0" borderId="4" xfId="0" applyFont="1" applyBorder="1" applyAlignment="1">
      <alignment horizontal="left" vertical="top"/>
    </xf>
    <xf numFmtId="0" fontId="8" fillId="0" borderId="6" xfId="0" applyFont="1" applyBorder="1" applyAlignment="1">
      <alignment horizontal="left" vertical="top"/>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6" xfId="0" applyFont="1" applyFill="1" applyBorder="1" applyAlignment="1">
      <alignment horizontal="center" vertical="top"/>
    </xf>
    <xf numFmtId="0" fontId="8" fillId="0" borderId="5" xfId="0" applyFont="1" applyFill="1" applyBorder="1" applyAlignment="1">
      <alignment horizontal="center" vertical="top"/>
    </xf>
    <xf numFmtId="0" fontId="17" fillId="0" borderId="4" xfId="0" applyFont="1" applyFill="1" applyBorder="1" applyAlignment="1">
      <alignment horizontal="left" vertical="top" wrapText="1"/>
    </xf>
    <xf numFmtId="0" fontId="17" fillId="0" borderId="6" xfId="0" applyFont="1" applyFill="1" applyBorder="1" applyAlignment="1">
      <alignment horizontal="left" vertical="top"/>
    </xf>
    <xf numFmtId="0" fontId="17" fillId="0" borderId="5" xfId="0" applyFont="1" applyFill="1" applyBorder="1" applyAlignment="1">
      <alignment horizontal="left" vertical="top"/>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8" xfId="0" applyFont="1" applyFill="1" applyBorder="1" applyAlignment="1">
      <alignment horizontal="left" vertical="top" wrapText="1"/>
    </xf>
    <xf numFmtId="0" fontId="6" fillId="0" borderId="4" xfId="0" applyFont="1" applyFill="1" applyBorder="1" applyAlignment="1">
      <alignment vertical="top" wrapText="1"/>
    </xf>
    <xf numFmtId="0" fontId="6" fillId="0" borderId="6" xfId="0" applyFont="1" applyFill="1" applyBorder="1" applyAlignment="1">
      <alignment vertical="top"/>
    </xf>
    <xf numFmtId="0" fontId="6" fillId="0" borderId="5" xfId="0" applyFont="1" applyFill="1" applyBorder="1" applyAlignment="1">
      <alignment vertical="top"/>
    </xf>
    <xf numFmtId="0" fontId="15" fillId="3" borderId="4" xfId="0" applyFont="1" applyFill="1" applyBorder="1" applyAlignment="1">
      <alignment horizontal="center" vertical="top" wrapText="1"/>
    </xf>
    <xf numFmtId="0" fontId="15" fillId="3" borderId="6" xfId="0" applyFont="1" applyFill="1" applyBorder="1" applyAlignment="1">
      <alignment horizontal="center" vertical="top" wrapText="1"/>
    </xf>
    <xf numFmtId="0" fontId="15" fillId="3" borderId="5" xfId="0" applyFont="1" applyFill="1" applyBorder="1" applyAlignment="1">
      <alignment horizontal="center" vertical="top"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2" xfId="0" applyFont="1" applyBorder="1" applyAlignment="1">
      <alignment horizontal="center" vertical="center" wrapText="1"/>
    </xf>
    <xf numFmtId="0" fontId="12" fillId="7"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7" borderId="2" xfId="0" applyFont="1" applyFill="1" applyBorder="1" applyAlignment="1">
      <alignment horizontal="center" vertical="center"/>
    </xf>
    <xf numFmtId="0" fontId="12" fillId="7" borderId="7" xfId="0" applyFont="1" applyFill="1" applyBorder="1" applyAlignment="1">
      <alignment horizontal="center" vertical="center"/>
    </xf>
    <xf numFmtId="0" fontId="12" fillId="0" borderId="3" xfId="0" applyFont="1" applyBorder="1" applyAlignment="1">
      <alignment horizontal="center" vertical="center"/>
    </xf>
    <xf numFmtId="0" fontId="12" fillId="7" borderId="3" xfId="0" applyFont="1" applyFill="1" applyBorder="1" applyAlignment="1">
      <alignment horizontal="center" vertical="center"/>
    </xf>
    <xf numFmtId="0" fontId="12" fillId="0" borderId="3" xfId="0" applyFont="1" applyBorder="1" applyAlignment="1">
      <alignment horizontal="center" vertical="center" wrapText="1"/>
    </xf>
    <xf numFmtId="0" fontId="15" fillId="0" borderId="0" xfId="0" applyFont="1" applyAlignment="1">
      <alignment horizontal="left"/>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0" fontId="12" fillId="0" borderId="2" xfId="0" applyFont="1" applyBorder="1" applyAlignment="1">
      <alignment horizontal="center" vertical="top" wrapText="1"/>
    </xf>
    <xf numFmtId="0" fontId="12" fillId="0" borderId="8" xfId="0" applyFont="1" applyBorder="1" applyAlignment="1">
      <alignment horizontal="center" vertical="top" wrapText="1"/>
    </xf>
    <xf numFmtId="0" fontId="12" fillId="0" borderId="7" xfId="0" applyFont="1" applyBorder="1" applyAlignment="1">
      <alignment horizontal="center" vertical="top" wrapText="1"/>
    </xf>
    <xf numFmtId="0" fontId="12" fillId="0" borderId="3" xfId="0" applyFont="1" applyFill="1" applyBorder="1" applyAlignment="1">
      <alignment horizontal="center" vertical="top" wrapText="1"/>
    </xf>
    <xf numFmtId="0" fontId="15" fillId="0" borderId="3" xfId="0" applyFont="1" applyFill="1" applyBorder="1" applyAlignment="1">
      <alignment horizontal="center" vertical="top" wrapText="1"/>
    </xf>
    <xf numFmtId="0" fontId="12" fillId="0" borderId="2" xfId="0" applyFont="1" applyBorder="1" applyAlignment="1">
      <alignment horizontal="center" vertical="top"/>
    </xf>
    <xf numFmtId="0" fontId="12" fillId="0" borderId="8" xfId="0" applyFont="1" applyBorder="1" applyAlignment="1">
      <alignment horizontal="center" vertical="top"/>
    </xf>
    <xf numFmtId="0" fontId="12" fillId="0" borderId="7" xfId="0" applyFont="1" applyBorder="1" applyAlignment="1">
      <alignment horizontal="center" vertical="top"/>
    </xf>
    <xf numFmtId="0" fontId="12" fillId="0" borderId="3" xfId="0" applyFont="1" applyBorder="1" applyAlignment="1">
      <alignment horizontal="center" vertical="top" wrapText="1"/>
    </xf>
    <xf numFmtId="0" fontId="12" fillId="0" borderId="3" xfId="0" applyFont="1" applyBorder="1" applyAlignment="1">
      <alignment horizontal="left" vertical="top" wrapText="1"/>
    </xf>
    <xf numFmtId="0" fontId="12" fillId="0" borderId="3" xfId="0" applyFont="1" applyFill="1" applyBorder="1" applyAlignment="1">
      <alignment horizontal="left" vertical="top" wrapText="1"/>
    </xf>
    <xf numFmtId="0" fontId="12" fillId="0" borderId="3" xfId="0" applyFont="1" applyBorder="1" applyAlignment="1">
      <alignment horizontal="center" vertical="top"/>
    </xf>
    <xf numFmtId="0" fontId="12" fillId="0" borderId="2" xfId="0" applyFont="1" applyFill="1" applyBorder="1" applyAlignment="1">
      <alignment horizontal="center" vertical="top"/>
    </xf>
    <xf numFmtId="0" fontId="12" fillId="0" borderId="7" xfId="0" applyFont="1" applyFill="1" applyBorder="1" applyAlignment="1">
      <alignment horizontal="center" vertical="top"/>
    </xf>
    <xf numFmtId="0" fontId="12" fillId="0" borderId="3" xfId="0" applyFont="1" applyFill="1" applyBorder="1" applyAlignment="1">
      <alignment horizontal="center" vertical="top"/>
    </xf>
    <xf numFmtId="0" fontId="15" fillId="0" borderId="3" xfId="0" applyFont="1" applyBorder="1" applyAlignment="1">
      <alignment horizontal="left" vertical="top" wrapText="1"/>
    </xf>
    <xf numFmtId="0" fontId="15" fillId="0" borderId="3" xfId="0" applyFont="1" applyFill="1" applyBorder="1" applyAlignment="1">
      <alignment horizontal="left" vertical="top"/>
    </xf>
    <xf numFmtId="0" fontId="15" fillId="0" borderId="3" xfId="0" applyFont="1" applyFill="1" applyBorder="1" applyAlignment="1">
      <alignment horizontal="left" vertical="top" wrapText="1"/>
    </xf>
    <xf numFmtId="0" fontId="12" fillId="14" borderId="3" xfId="0" applyFont="1" applyFill="1" applyBorder="1" applyAlignment="1">
      <alignment horizontal="center" vertical="center"/>
    </xf>
    <xf numFmtId="0" fontId="15" fillId="14" borderId="3" xfId="0" applyFont="1" applyFill="1" applyBorder="1" applyAlignment="1">
      <alignment horizontal="center" vertical="center" wrapText="1"/>
    </xf>
    <xf numFmtId="0" fontId="15" fillId="3" borderId="3" xfId="0" applyFont="1" applyFill="1" applyBorder="1" applyAlignment="1">
      <alignment horizontal="center" vertical="center"/>
    </xf>
    <xf numFmtId="0" fontId="21" fillId="0" borderId="3" xfId="0" applyFont="1" applyBorder="1" applyAlignment="1">
      <alignment horizontal="center" vertical="center" wrapText="1"/>
    </xf>
    <xf numFmtId="0" fontId="20" fillId="0" borderId="3" xfId="0" applyFont="1" applyBorder="1" applyAlignment="1">
      <alignment horizontal="center" vertical="center" wrapText="1" readingOrder="1"/>
    </xf>
    <xf numFmtId="0" fontId="21" fillId="0" borderId="3" xfId="0" applyFont="1" applyBorder="1" applyAlignment="1">
      <alignment horizontal="center" vertical="center" wrapText="1" readingOrder="1"/>
    </xf>
    <xf numFmtId="0" fontId="15" fillId="0" borderId="1" xfId="0" applyFont="1" applyBorder="1" applyAlignment="1">
      <alignment horizontal="center" vertical="center"/>
    </xf>
    <xf numFmtId="0" fontId="15" fillId="3"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5" fillId="18" borderId="0" xfId="0" applyFont="1" applyFill="1" applyBorder="1" applyAlignment="1">
      <alignment horizontal="left" vertical="top" wrapText="1"/>
    </xf>
    <xf numFmtId="0" fontId="15" fillId="3" borderId="3" xfId="0" applyFont="1" applyFill="1" applyBorder="1" applyAlignment="1">
      <alignment horizontal="center" vertical="top" wrapText="1"/>
    </xf>
    <xf numFmtId="0" fontId="29" fillId="0" borderId="2" xfId="0" applyFont="1" applyFill="1" applyBorder="1" applyAlignment="1">
      <alignment horizontal="center" vertical="top" wrapText="1"/>
    </xf>
    <xf numFmtId="0" fontId="29" fillId="0" borderId="8" xfId="0" applyFont="1" applyFill="1" applyBorder="1" applyAlignment="1">
      <alignment horizontal="center" vertical="top" wrapText="1"/>
    </xf>
    <xf numFmtId="0" fontId="12" fillId="0" borderId="34"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5" fillId="0" borderId="1" xfId="0" applyFont="1" applyFill="1" applyBorder="1" applyAlignment="1">
      <alignment horizontal="center" wrapText="1"/>
    </xf>
    <xf numFmtId="0" fontId="15" fillId="3" borderId="8" xfId="0" applyFont="1" applyFill="1" applyBorder="1" applyAlignment="1">
      <alignment horizontal="center" vertical="top" wrapText="1"/>
    </xf>
    <xf numFmtId="165" fontId="15" fillId="3" borderId="2" xfId="0" applyNumberFormat="1" applyFont="1" applyFill="1" applyBorder="1" applyAlignment="1">
      <alignment horizontal="center" vertical="top" wrapText="1"/>
    </xf>
    <xf numFmtId="165" fontId="15" fillId="3" borderId="8" xfId="0" applyNumberFormat="1" applyFont="1" applyFill="1" applyBorder="1" applyAlignment="1">
      <alignment horizontal="center" vertical="top" wrapText="1"/>
    </xf>
    <xf numFmtId="165" fontId="15" fillId="3" borderId="7" xfId="0" applyNumberFormat="1" applyFont="1" applyFill="1" applyBorder="1" applyAlignment="1">
      <alignment horizontal="center" vertical="top" wrapText="1"/>
    </xf>
    <xf numFmtId="0" fontId="12" fillId="0" borderId="3" xfId="0" applyFont="1" applyBorder="1" applyAlignment="1">
      <alignment horizontal="right" vertical="center" wrapText="1"/>
    </xf>
    <xf numFmtId="0" fontId="15" fillId="0" borderId="3" xfId="0" applyFont="1" applyBorder="1" applyAlignment="1">
      <alignment vertical="center" wrapText="1"/>
    </xf>
    <xf numFmtId="9" fontId="12" fillId="0" borderId="3" xfId="0" applyNumberFormat="1" applyFont="1" applyBorder="1" applyAlignment="1">
      <alignment horizontal="left" vertical="top" wrapText="1"/>
    </xf>
    <xf numFmtId="0" fontId="15" fillId="14" borderId="3" xfId="0" applyFont="1" applyFill="1" applyBorder="1" applyAlignment="1">
      <alignment horizontal="center"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3" xfId="0" applyFont="1" applyBorder="1" applyAlignment="1">
      <alignment vertical="center" textRotation="90" wrapText="1"/>
    </xf>
    <xf numFmtId="0" fontId="12" fillId="0" borderId="2" xfId="0" applyFont="1" applyBorder="1" applyAlignment="1">
      <alignment vertical="center" wrapText="1"/>
    </xf>
    <xf numFmtId="0" fontId="12" fillId="0" borderId="35" xfId="0" applyFont="1" applyBorder="1" applyAlignment="1">
      <alignment vertical="center" wrapText="1"/>
    </xf>
    <xf numFmtId="0" fontId="12" fillId="0" borderId="39" xfId="0" applyFont="1" applyBorder="1" applyAlignment="1">
      <alignment vertical="center" wrapText="1"/>
    </xf>
    <xf numFmtId="0" fontId="12" fillId="0" borderId="35" xfId="0" applyFont="1" applyBorder="1" applyAlignment="1">
      <alignment horizontal="center" vertical="center" wrapText="1"/>
    </xf>
    <xf numFmtId="0" fontId="12" fillId="0" borderId="39" xfId="0"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6" fillId="0" borderId="3" xfId="0" applyFont="1" applyBorder="1" applyAlignment="1">
      <alignment horizontal="center" vertical="center" textRotation="90"/>
    </xf>
    <xf numFmtId="0" fontId="8" fillId="0" borderId="3" xfId="0" applyFont="1" applyBorder="1" applyAlignment="1">
      <alignment horizontal="right" vertical="center" wrapText="1"/>
    </xf>
    <xf numFmtId="0" fontId="8" fillId="0" borderId="10" xfId="0" applyFont="1" applyBorder="1" applyAlignment="1">
      <alignment horizontal="left"/>
    </xf>
    <xf numFmtId="2" fontId="8" fillId="0" borderId="10" xfId="0" applyNumberFormat="1" applyFont="1" applyBorder="1" applyAlignment="1">
      <alignment horizontal="left"/>
    </xf>
    <xf numFmtId="0" fontId="8" fillId="0" borderId="0" xfId="0" applyFont="1" applyBorder="1" applyAlignment="1">
      <alignment horizontal="left"/>
    </xf>
    <xf numFmtId="0" fontId="6" fillId="0" borderId="0" xfId="0" applyFont="1" applyBorder="1" applyAlignment="1">
      <alignment horizont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textRotation="90" wrapText="1"/>
    </xf>
    <xf numFmtId="0" fontId="12" fillId="0" borderId="8" xfId="0" applyFont="1" applyFill="1" applyBorder="1" applyAlignment="1">
      <alignment horizontal="center" vertical="top"/>
    </xf>
    <xf numFmtId="0" fontId="15" fillId="0" borderId="0" xfId="0" applyFont="1" applyBorder="1" applyAlignment="1">
      <alignment horizontal="left"/>
    </xf>
    <xf numFmtId="0" fontId="15" fillId="0" borderId="1" xfId="0" applyFont="1" applyBorder="1" applyAlignment="1">
      <alignment horizontal="left"/>
    </xf>
    <xf numFmtId="0" fontId="15" fillId="3" borderId="2"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2" xfId="0" applyFont="1" applyFill="1" applyBorder="1" applyAlignment="1">
      <alignment horizontal="center" vertical="center" textRotation="90"/>
    </xf>
    <xf numFmtId="0" fontId="15" fillId="3" borderId="8" xfId="0" applyFont="1" applyFill="1" applyBorder="1" applyAlignment="1">
      <alignment horizontal="center" vertical="center" textRotation="90"/>
    </xf>
    <xf numFmtId="0" fontId="15" fillId="3" borderId="7" xfId="0" applyFont="1" applyFill="1" applyBorder="1" applyAlignment="1">
      <alignment horizontal="center" vertical="center" textRotation="90"/>
    </xf>
    <xf numFmtId="0" fontId="39" fillId="0" borderId="2" xfId="0" applyFont="1" applyFill="1" applyBorder="1" applyAlignment="1">
      <alignment horizontal="center" vertical="top" wrapText="1"/>
    </xf>
    <xf numFmtId="0" fontId="39" fillId="0" borderId="8" xfId="0" applyFont="1" applyFill="1" applyBorder="1" applyAlignment="1">
      <alignment horizontal="center" vertical="top" wrapText="1"/>
    </xf>
    <xf numFmtId="0" fontId="39" fillId="0" borderId="7" xfId="0" applyFont="1" applyFill="1" applyBorder="1" applyAlignment="1">
      <alignment horizontal="center" vertical="top" wrapText="1"/>
    </xf>
    <xf numFmtId="0" fontId="37" fillId="0" borderId="2" xfId="0" applyFont="1" applyFill="1" applyBorder="1" applyAlignment="1">
      <alignment vertical="top" wrapText="1"/>
    </xf>
    <xf numFmtId="0" fontId="39" fillId="5" borderId="2" xfId="0" applyFont="1" applyFill="1" applyBorder="1" applyAlignment="1">
      <alignment horizontal="center" vertical="top" wrapText="1"/>
    </xf>
    <xf numFmtId="0" fontId="39" fillId="5" borderId="8" xfId="0" applyFont="1" applyFill="1" applyBorder="1" applyAlignment="1">
      <alignment horizontal="center" vertical="top" wrapText="1"/>
    </xf>
    <xf numFmtId="0" fontId="39" fillId="5" borderId="7" xfId="0" applyFont="1" applyFill="1" applyBorder="1" applyAlignment="1">
      <alignment horizontal="center" vertical="top" wrapText="1"/>
    </xf>
    <xf numFmtId="0" fontId="39" fillId="0" borderId="3" xfId="0" applyNumberFormat="1" applyFont="1" applyFill="1" applyBorder="1" applyAlignment="1">
      <alignment horizontal="center" vertical="top" wrapText="1"/>
    </xf>
    <xf numFmtId="0" fontId="39" fillId="2" borderId="2" xfId="0" applyFont="1" applyFill="1" applyBorder="1" applyAlignment="1">
      <alignment horizontal="left" vertical="top" wrapText="1"/>
    </xf>
    <xf numFmtId="0" fontId="39" fillId="2" borderId="8" xfId="0" applyFont="1" applyFill="1" applyBorder="1" applyAlignment="1">
      <alignment horizontal="left" vertical="top" wrapText="1"/>
    </xf>
    <xf numFmtId="0" fontId="39" fillId="2" borderId="7" xfId="0" applyFont="1" applyFill="1" applyBorder="1" applyAlignment="1">
      <alignment horizontal="left" vertical="top" wrapText="1"/>
    </xf>
    <xf numFmtId="0" fontId="37" fillId="0" borderId="3" xfId="0" applyFont="1" applyBorder="1" applyAlignment="1">
      <alignment horizontal="center" vertical="top" wrapText="1"/>
    </xf>
    <xf numFmtId="0" fontId="39" fillId="0" borderId="3" xfId="0" applyFont="1" applyFill="1" applyBorder="1" applyAlignment="1">
      <alignment vertical="top" wrapText="1"/>
    </xf>
    <xf numFmtId="0" fontId="37" fillId="0" borderId="3" xfId="0" applyFont="1" applyFill="1" applyBorder="1" applyAlignment="1">
      <alignment vertical="center" wrapText="1"/>
    </xf>
    <xf numFmtId="0" fontId="40" fillId="0" borderId="3" xfId="0" applyFont="1" applyFill="1" applyBorder="1" applyAlignment="1">
      <alignment vertical="top" wrapText="1"/>
    </xf>
    <xf numFmtId="0" fontId="37" fillId="0" borderId="2" xfId="0" applyFont="1" applyFill="1" applyBorder="1" applyAlignment="1">
      <alignment vertical="top" wrapText="1"/>
    </xf>
    <xf numFmtId="0" fontId="37" fillId="0" borderId="8" xfId="0" applyFont="1" applyFill="1" applyBorder="1" applyAlignment="1">
      <alignment vertical="top" wrapText="1"/>
    </xf>
    <xf numFmtId="0" fontId="39" fillId="2" borderId="2" xfId="0" applyFont="1" applyFill="1" applyBorder="1" applyAlignment="1">
      <alignment horizontal="center" vertical="top" wrapText="1"/>
    </xf>
    <xf numFmtId="0" fontId="39" fillId="2" borderId="8" xfId="0" applyFont="1" applyFill="1" applyBorder="1" applyAlignment="1">
      <alignment horizontal="center" vertical="top" wrapText="1"/>
    </xf>
    <xf numFmtId="0" fontId="39" fillId="2" borderId="7" xfId="0" applyFont="1" applyFill="1" applyBorder="1" applyAlignment="1">
      <alignment horizontal="center" vertical="top" wrapText="1"/>
    </xf>
    <xf numFmtId="0" fontId="37" fillId="0" borderId="2" xfId="0" applyFont="1" applyFill="1" applyBorder="1" applyAlignment="1">
      <alignment horizontal="left" vertical="top" wrapText="1"/>
    </xf>
    <xf numFmtId="0" fontId="37" fillId="0" borderId="8" xfId="0" applyFont="1" applyFill="1" applyBorder="1" applyAlignment="1">
      <alignment horizontal="left" vertical="top" wrapText="1"/>
    </xf>
    <xf numFmtId="0" fontId="37" fillId="0" borderId="7" xfId="0" applyFont="1" applyFill="1" applyBorder="1" applyAlignment="1">
      <alignment horizontal="left" vertical="top" wrapText="1"/>
    </xf>
    <xf numFmtId="0" fontId="37" fillId="2" borderId="3" xfId="0" applyFont="1" applyFill="1" applyBorder="1" applyAlignment="1">
      <alignment horizontal="center" vertical="top" wrapText="1"/>
    </xf>
    <xf numFmtId="0" fontId="15" fillId="3" borderId="2" xfId="0" applyFont="1" applyFill="1" applyBorder="1" applyAlignment="1">
      <alignment horizontal="center" vertical="center" textRotation="90" wrapText="1"/>
    </xf>
    <xf numFmtId="0" fontId="15" fillId="3" borderId="8" xfId="0" applyFont="1" applyFill="1" applyBorder="1" applyAlignment="1">
      <alignment horizontal="center" vertical="center" textRotation="90" wrapText="1"/>
    </xf>
    <xf numFmtId="0" fontId="15" fillId="3" borderId="7" xfId="0" applyFont="1" applyFill="1" applyBorder="1" applyAlignment="1">
      <alignment horizontal="center" vertical="center" textRotation="90" wrapText="1"/>
    </xf>
    <xf numFmtId="0" fontId="12" fillId="3" borderId="3" xfId="0" applyFont="1" applyFill="1" applyBorder="1" applyAlignment="1">
      <alignment horizontal="center" wrapText="1"/>
    </xf>
    <xf numFmtId="0" fontId="12" fillId="0" borderId="2" xfId="0" applyFont="1" applyFill="1" applyBorder="1" applyAlignment="1">
      <alignment horizontal="center" vertical="top" wrapText="1"/>
    </xf>
    <xf numFmtId="0" fontId="12" fillId="0" borderId="8" xfId="0" applyFont="1" applyFill="1" applyBorder="1" applyAlignment="1">
      <alignment horizontal="center" vertical="top" wrapText="1"/>
    </xf>
    <xf numFmtId="0" fontId="15" fillId="19" borderId="3" xfId="0" applyFont="1" applyFill="1" applyBorder="1" applyAlignment="1">
      <alignment horizontal="left" textRotation="90" wrapText="1"/>
    </xf>
    <xf numFmtId="0" fontId="15" fillId="0" borderId="3" xfId="0" applyFont="1" applyFill="1" applyBorder="1" applyAlignment="1">
      <alignment horizontal="left" textRotation="90" wrapText="1"/>
    </xf>
    <xf numFmtId="0" fontId="15" fillId="19" borderId="3" xfId="0" applyFont="1" applyFill="1" applyBorder="1" applyAlignment="1">
      <alignment vertical="top" wrapText="1"/>
    </xf>
    <xf numFmtId="0" fontId="12" fillId="19" borderId="3" xfId="0" applyFont="1" applyFill="1" applyBorder="1" applyAlignment="1">
      <alignment horizontal="left" vertical="top" wrapText="1"/>
    </xf>
    <xf numFmtId="0" fontId="12" fillId="0" borderId="7" xfId="0" applyFont="1" applyFill="1" applyBorder="1" applyAlignment="1">
      <alignment horizontal="center" vertical="top" wrapText="1"/>
    </xf>
    <xf numFmtId="0" fontId="12" fillId="19" borderId="3" xfId="0" applyFont="1" applyFill="1" applyBorder="1" applyAlignment="1">
      <alignment vertical="top" wrapText="1"/>
    </xf>
    <xf numFmtId="0" fontId="12" fillId="19" borderId="3" xfId="0" applyFont="1" applyFill="1" applyBorder="1" applyAlignment="1">
      <alignment horizontal="center" vertical="top" wrapText="1"/>
    </xf>
    <xf numFmtId="0" fontId="12" fillId="19" borderId="3" xfId="0" applyFont="1" applyFill="1" applyBorder="1" applyAlignment="1">
      <alignment horizontal="justify" vertical="top" wrapText="1"/>
    </xf>
    <xf numFmtId="0" fontId="12" fillId="0" borderId="3" xfId="0" applyFont="1" applyFill="1" applyBorder="1" applyAlignment="1">
      <alignment horizontal="justify" vertical="top" wrapText="1"/>
    </xf>
    <xf numFmtId="2" fontId="12" fillId="0" borderId="3" xfId="0" applyNumberFormat="1" applyFont="1" applyFill="1" applyBorder="1" applyAlignment="1">
      <alignment horizontal="justify" vertical="top" wrapText="1"/>
    </xf>
    <xf numFmtId="0" fontId="15" fillId="0" borderId="42" xfId="0" applyFont="1" applyBorder="1" applyAlignment="1">
      <alignment vertical="top" wrapText="1"/>
    </xf>
    <xf numFmtId="0" fontId="12" fillId="0" borderId="37" xfId="0" applyFont="1" applyBorder="1" applyAlignment="1">
      <alignment vertical="top" wrapText="1"/>
    </xf>
    <xf numFmtId="0" fontId="12" fillId="0" borderId="35" xfId="0" applyFont="1" applyBorder="1" applyAlignment="1">
      <alignment vertical="top" wrapText="1"/>
    </xf>
    <xf numFmtId="0" fontId="12" fillId="0" borderId="24" xfId="0" applyFont="1" applyBorder="1" applyAlignment="1">
      <alignment vertical="top" wrapText="1"/>
    </xf>
    <xf numFmtId="0" fontId="12" fillId="0" borderId="35" xfId="0" applyFont="1" applyBorder="1" applyAlignment="1">
      <alignment vertical="top" wrapText="1"/>
    </xf>
    <xf numFmtId="0" fontId="12" fillId="0" borderId="39" xfId="0" applyFont="1" applyBorder="1" applyAlignment="1">
      <alignment vertical="top"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8278</xdr:colOff>
      <xdr:row>26</xdr:row>
      <xdr:rowOff>74544</xdr:rowOff>
    </xdr:from>
    <xdr:to>
      <xdr:col>15</xdr:col>
      <xdr:colOff>364431</xdr:colOff>
      <xdr:row>26</xdr:row>
      <xdr:rowOff>91109</xdr:rowOff>
    </xdr:to>
    <xdr:cxnSp macro="">
      <xdr:nvCxnSpPr>
        <xdr:cNvPr id="2" name="Straight Arrow Connector 1"/>
        <xdr:cNvCxnSpPr/>
      </xdr:nvCxnSpPr>
      <xdr:spPr>
        <a:xfrm>
          <a:off x="1579903" y="13152369"/>
          <a:ext cx="836667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29</xdr:row>
      <xdr:rowOff>277720</xdr:rowOff>
    </xdr:from>
    <xdr:to>
      <xdr:col>15</xdr:col>
      <xdr:colOff>356153</xdr:colOff>
      <xdr:row>29</xdr:row>
      <xdr:rowOff>294285</xdr:rowOff>
    </xdr:to>
    <xdr:cxnSp macro="">
      <xdr:nvCxnSpPr>
        <xdr:cNvPr id="3" name="Straight Arrow Connector 2"/>
        <xdr:cNvCxnSpPr/>
      </xdr:nvCxnSpPr>
      <xdr:spPr>
        <a:xfrm>
          <a:off x="1571625" y="19384870"/>
          <a:ext cx="836667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30</xdr:row>
      <xdr:rowOff>311343</xdr:rowOff>
    </xdr:from>
    <xdr:to>
      <xdr:col>15</xdr:col>
      <xdr:colOff>356153</xdr:colOff>
      <xdr:row>30</xdr:row>
      <xdr:rowOff>327908</xdr:rowOff>
    </xdr:to>
    <xdr:cxnSp macro="">
      <xdr:nvCxnSpPr>
        <xdr:cNvPr id="4" name="Straight Arrow Connector 3"/>
        <xdr:cNvCxnSpPr/>
      </xdr:nvCxnSpPr>
      <xdr:spPr>
        <a:xfrm>
          <a:off x="1571625" y="20418618"/>
          <a:ext cx="8366678"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view="pageBreakPreview" zoomScale="40" zoomScaleNormal="55" zoomScaleSheetLayoutView="40" workbookViewId="0">
      <selection sqref="A1:I1"/>
    </sheetView>
  </sheetViews>
  <sheetFormatPr defaultRowHeight="18" x14ac:dyDescent="0.25"/>
  <cols>
    <col min="1" max="1" width="9.28515625" style="98" bestFit="1" customWidth="1"/>
    <col min="2" max="2" width="26" style="98" customWidth="1"/>
    <col min="3" max="3" width="22.7109375" style="98" customWidth="1"/>
    <col min="4" max="4" width="25.42578125" style="98" bestFit="1" customWidth="1"/>
    <col min="5" max="5" width="14.140625" style="98" bestFit="1" customWidth="1"/>
    <col min="6" max="6" width="15" style="98" bestFit="1" customWidth="1"/>
    <col min="7" max="7" width="13.42578125" style="98" bestFit="1" customWidth="1"/>
    <col min="8" max="8" width="17.28515625" style="98" customWidth="1"/>
    <col min="9" max="9" width="19.28515625" style="98" bestFit="1" customWidth="1"/>
    <col min="10" max="10" width="13.42578125" style="98" bestFit="1" customWidth="1"/>
    <col min="11" max="11" width="18.28515625" style="98" customWidth="1"/>
    <col min="12" max="12" width="19.28515625" style="98" bestFit="1" customWidth="1"/>
    <col min="13" max="13" width="13" style="98" bestFit="1" customWidth="1"/>
    <col min="14" max="14" width="12.28515625" style="98" customWidth="1"/>
    <col min="15" max="15" width="12.7109375" style="98" customWidth="1"/>
    <col min="16" max="18" width="9.28515625" style="98" bestFit="1" customWidth="1"/>
    <col min="19" max="19" width="26.28515625" style="98" bestFit="1" customWidth="1"/>
    <col min="20" max="23" width="9.28515625" style="98" bestFit="1" customWidth="1"/>
    <col min="24" max="16384" width="9.140625" style="98"/>
  </cols>
  <sheetData>
    <row r="1" spans="1:36" x14ac:dyDescent="0.25">
      <c r="A1" s="631" t="s">
        <v>0</v>
      </c>
      <c r="B1" s="631"/>
      <c r="C1" s="631"/>
      <c r="D1" s="631"/>
      <c r="E1" s="631"/>
      <c r="F1" s="631"/>
      <c r="G1" s="631"/>
      <c r="H1" s="631"/>
      <c r="I1" s="631"/>
      <c r="J1" s="631" t="s">
        <v>0</v>
      </c>
      <c r="K1" s="631"/>
      <c r="L1" s="631"/>
      <c r="M1" s="631"/>
      <c r="N1" s="631"/>
      <c r="O1" s="631"/>
      <c r="P1" s="631" t="s">
        <v>0</v>
      </c>
      <c r="Q1" s="631"/>
      <c r="R1" s="631"/>
      <c r="S1" s="631"/>
      <c r="T1" s="631"/>
      <c r="U1" s="631"/>
      <c r="V1" s="631"/>
      <c r="W1" s="1"/>
      <c r="X1" s="1"/>
      <c r="Y1" s="1"/>
      <c r="Z1" s="1"/>
      <c r="AA1" s="1"/>
      <c r="AB1" s="1"/>
      <c r="AC1" s="1"/>
      <c r="AD1" s="1"/>
      <c r="AE1" s="1"/>
      <c r="AF1" s="1"/>
      <c r="AG1" s="1"/>
      <c r="AH1" s="1"/>
      <c r="AI1" s="1"/>
      <c r="AJ1" s="1"/>
    </row>
    <row r="2" spans="1:36" x14ac:dyDescent="0.25">
      <c r="A2" s="632" t="s">
        <v>1</v>
      </c>
      <c r="B2" s="634" t="s">
        <v>2</v>
      </c>
      <c r="C2" s="635" t="s">
        <v>3</v>
      </c>
      <c r="D2" s="58"/>
      <c r="E2" s="59" t="s">
        <v>4</v>
      </c>
      <c r="F2" s="60"/>
      <c r="G2" s="628" t="s">
        <v>5</v>
      </c>
      <c r="H2" s="636"/>
      <c r="I2" s="629"/>
      <c r="J2" s="628" t="s">
        <v>6</v>
      </c>
      <c r="K2" s="636"/>
      <c r="L2" s="629"/>
      <c r="M2" s="628" t="s">
        <v>7</v>
      </c>
      <c r="N2" s="636"/>
      <c r="O2" s="629"/>
      <c r="P2" s="628" t="s">
        <v>8</v>
      </c>
      <c r="Q2" s="636"/>
      <c r="R2" s="629"/>
      <c r="S2" s="628" t="s">
        <v>9</v>
      </c>
      <c r="T2" s="629"/>
      <c r="U2" s="630" t="s">
        <v>10</v>
      </c>
      <c r="V2" s="630" t="s">
        <v>11</v>
      </c>
      <c r="W2" s="2"/>
      <c r="X2" s="2"/>
      <c r="Y2" s="2"/>
      <c r="Z2" s="2"/>
      <c r="AA2" s="2"/>
      <c r="AB2" s="2"/>
      <c r="AC2" s="2"/>
      <c r="AD2" s="2"/>
      <c r="AE2" s="2"/>
      <c r="AF2" s="2"/>
      <c r="AG2" s="2"/>
      <c r="AH2" s="2"/>
      <c r="AI2" s="2"/>
      <c r="AJ2" s="2"/>
    </row>
    <row r="3" spans="1:36" ht="108" x14ac:dyDescent="0.25">
      <c r="A3" s="633"/>
      <c r="B3" s="634"/>
      <c r="C3" s="635"/>
      <c r="D3" s="61" t="s">
        <v>12</v>
      </c>
      <c r="E3" s="62" t="s">
        <v>13</v>
      </c>
      <c r="F3" s="62" t="s">
        <v>14</v>
      </c>
      <c r="G3" s="62" t="s">
        <v>15</v>
      </c>
      <c r="H3" s="62" t="s">
        <v>16</v>
      </c>
      <c r="I3" s="62" t="s">
        <v>17</v>
      </c>
      <c r="J3" s="62" t="s">
        <v>15</v>
      </c>
      <c r="K3" s="62" t="s">
        <v>16</v>
      </c>
      <c r="L3" s="62" t="s">
        <v>17</v>
      </c>
      <c r="M3" s="62" t="s">
        <v>15</v>
      </c>
      <c r="N3" s="62" t="s">
        <v>18</v>
      </c>
      <c r="O3" s="62" t="s">
        <v>17</v>
      </c>
      <c r="P3" s="62" t="s">
        <v>19</v>
      </c>
      <c r="Q3" s="62" t="s">
        <v>20</v>
      </c>
      <c r="R3" s="62" t="s">
        <v>21</v>
      </c>
      <c r="S3" s="62" t="s">
        <v>22</v>
      </c>
      <c r="T3" s="62" t="s">
        <v>23</v>
      </c>
      <c r="U3" s="630"/>
      <c r="V3" s="630"/>
      <c r="W3" s="2"/>
      <c r="X3" s="2"/>
      <c r="Y3" s="2"/>
      <c r="Z3" s="2"/>
      <c r="AA3" s="2"/>
      <c r="AB3" s="2"/>
      <c r="AC3" s="2"/>
      <c r="AD3" s="2"/>
      <c r="AE3" s="2"/>
      <c r="AF3" s="2"/>
      <c r="AG3" s="2"/>
      <c r="AH3" s="2"/>
      <c r="AI3" s="2"/>
      <c r="AJ3" s="2"/>
    </row>
    <row r="4" spans="1:36" x14ac:dyDescent="0.25">
      <c r="A4" s="3">
        <v>1</v>
      </c>
      <c r="B4" s="3">
        <v>2</v>
      </c>
      <c r="C4" s="3">
        <v>3</v>
      </c>
      <c r="D4" s="3">
        <v>4</v>
      </c>
      <c r="E4" s="3">
        <v>5</v>
      </c>
      <c r="F4" s="3">
        <v>6</v>
      </c>
      <c r="G4" s="3">
        <v>7</v>
      </c>
      <c r="H4" s="3">
        <v>8</v>
      </c>
      <c r="I4" s="3">
        <v>9</v>
      </c>
      <c r="J4" s="3">
        <v>10</v>
      </c>
      <c r="K4" s="3">
        <v>11</v>
      </c>
      <c r="L4" s="3">
        <v>12</v>
      </c>
      <c r="M4" s="3">
        <v>13</v>
      </c>
      <c r="N4" s="3">
        <v>14</v>
      </c>
      <c r="O4" s="3">
        <v>15</v>
      </c>
      <c r="P4" s="3">
        <v>16</v>
      </c>
      <c r="Q4" s="3">
        <v>17</v>
      </c>
      <c r="R4" s="3">
        <v>18</v>
      </c>
      <c r="S4" s="3">
        <v>19</v>
      </c>
      <c r="T4" s="3">
        <v>20</v>
      </c>
      <c r="U4" s="3">
        <v>21</v>
      </c>
      <c r="V4" s="3">
        <v>22</v>
      </c>
      <c r="W4" s="4"/>
      <c r="X4" s="4"/>
      <c r="Y4" s="4"/>
      <c r="Z4" s="4"/>
      <c r="AA4" s="4"/>
      <c r="AB4" s="4"/>
      <c r="AC4" s="4"/>
      <c r="AD4" s="4"/>
      <c r="AE4" s="4"/>
      <c r="AF4" s="4"/>
      <c r="AG4" s="4"/>
      <c r="AH4" s="4"/>
      <c r="AI4" s="4"/>
      <c r="AJ4" s="4"/>
    </row>
    <row r="5" spans="1:36" x14ac:dyDescent="0.25">
      <c r="A5" s="5"/>
      <c r="B5" s="6"/>
      <c r="C5" s="5"/>
      <c r="D5" s="5"/>
      <c r="E5" s="7"/>
      <c r="F5" s="5"/>
      <c r="G5" s="5"/>
      <c r="H5" s="5"/>
      <c r="I5" s="7"/>
      <c r="J5" s="8"/>
      <c r="K5" s="8"/>
      <c r="L5" s="9"/>
      <c r="M5" s="8"/>
      <c r="N5" s="8"/>
      <c r="O5" s="9"/>
      <c r="P5" s="8"/>
      <c r="Q5" s="8"/>
      <c r="R5" s="8"/>
      <c r="S5" s="8"/>
      <c r="T5" s="8"/>
      <c r="U5" s="8"/>
      <c r="V5" s="8"/>
      <c r="W5" s="2"/>
      <c r="X5" s="2"/>
      <c r="Y5" s="2"/>
      <c r="Z5" s="2"/>
      <c r="AA5" s="2"/>
      <c r="AB5" s="2"/>
      <c r="AC5" s="2"/>
      <c r="AD5" s="2"/>
      <c r="AE5" s="2"/>
      <c r="AF5" s="2"/>
      <c r="AG5" s="2"/>
      <c r="AH5" s="2"/>
      <c r="AI5" s="2"/>
      <c r="AJ5" s="2"/>
    </row>
    <row r="6" spans="1:36" ht="36" x14ac:dyDescent="0.25">
      <c r="A6" s="10">
        <v>1</v>
      </c>
      <c r="B6" s="11" t="s">
        <v>24</v>
      </c>
      <c r="C6" s="12" t="s">
        <v>25</v>
      </c>
      <c r="D6" s="10" t="s">
        <v>26</v>
      </c>
      <c r="E6" s="13">
        <v>14</v>
      </c>
      <c r="F6" s="14">
        <v>64</v>
      </c>
      <c r="G6" s="14">
        <v>18.170000000000002</v>
      </c>
      <c r="H6" s="14">
        <v>4538.8999999999996</v>
      </c>
      <c r="I6" s="9" t="s">
        <v>27</v>
      </c>
      <c r="J6" s="14">
        <v>20</v>
      </c>
      <c r="K6" s="14">
        <v>6516.54</v>
      </c>
      <c r="L6" s="9" t="s">
        <v>27</v>
      </c>
      <c r="M6" s="14">
        <v>25</v>
      </c>
      <c r="N6" s="14">
        <v>8000</v>
      </c>
      <c r="O6" s="9" t="s">
        <v>27</v>
      </c>
      <c r="P6" s="10" t="s">
        <v>28</v>
      </c>
      <c r="Q6" s="10" t="s">
        <v>28</v>
      </c>
      <c r="R6" s="10" t="s">
        <v>28</v>
      </c>
      <c r="S6" s="10" t="s">
        <v>29</v>
      </c>
      <c r="T6" s="10" t="s">
        <v>30</v>
      </c>
      <c r="U6" s="10" t="s">
        <v>31</v>
      </c>
      <c r="V6" s="10" t="s">
        <v>32</v>
      </c>
      <c r="W6" s="2"/>
      <c r="X6" s="2"/>
      <c r="Y6" s="2"/>
      <c r="Z6" s="2"/>
      <c r="AA6" s="2"/>
      <c r="AB6" s="2"/>
      <c r="AC6" s="2"/>
      <c r="AD6" s="2"/>
      <c r="AE6" s="2"/>
      <c r="AF6" s="2"/>
      <c r="AG6" s="2"/>
      <c r="AH6" s="2"/>
      <c r="AI6" s="2"/>
      <c r="AJ6" s="2"/>
    </row>
    <row r="7" spans="1:36" ht="36" x14ac:dyDescent="0.25">
      <c r="A7" s="10">
        <v>5</v>
      </c>
      <c r="B7" s="11" t="s">
        <v>33</v>
      </c>
      <c r="C7" s="12" t="s">
        <v>34</v>
      </c>
      <c r="D7" s="10" t="s">
        <v>35</v>
      </c>
      <c r="E7" s="18">
        <v>0</v>
      </c>
      <c r="F7" s="19">
        <v>1.7</v>
      </c>
      <c r="G7" s="14">
        <v>0.46</v>
      </c>
      <c r="H7" s="14">
        <v>405.08</v>
      </c>
      <c r="I7" s="9" t="s">
        <v>27</v>
      </c>
      <c r="J7" s="14">
        <v>0.63</v>
      </c>
      <c r="K7" s="14">
        <v>595.79</v>
      </c>
      <c r="L7" s="9" t="s">
        <v>27</v>
      </c>
      <c r="M7" s="14"/>
      <c r="N7" s="14">
        <v>1250.72</v>
      </c>
      <c r="O7" s="9" t="s">
        <v>27</v>
      </c>
      <c r="P7" s="10"/>
      <c r="Q7" s="10"/>
      <c r="R7" s="10"/>
      <c r="S7" s="10" t="s">
        <v>29</v>
      </c>
      <c r="T7" s="10"/>
      <c r="U7" s="10"/>
      <c r="V7" s="10"/>
      <c r="W7" s="2"/>
      <c r="X7" s="2"/>
      <c r="Y7" s="2"/>
      <c r="Z7" s="2"/>
      <c r="AA7" s="2"/>
      <c r="AB7" s="2"/>
      <c r="AC7" s="2"/>
      <c r="AD7" s="2"/>
      <c r="AE7" s="2"/>
      <c r="AF7" s="2"/>
      <c r="AG7" s="2"/>
      <c r="AH7" s="2"/>
      <c r="AI7" s="2"/>
      <c r="AJ7" s="2"/>
    </row>
    <row r="8" spans="1:36" ht="36" x14ac:dyDescent="0.25">
      <c r="A8" s="10">
        <v>6</v>
      </c>
      <c r="B8" s="11" t="s">
        <v>36</v>
      </c>
      <c r="C8" s="12" t="s">
        <v>34</v>
      </c>
      <c r="D8" s="10" t="s">
        <v>35</v>
      </c>
      <c r="E8" s="18">
        <v>0</v>
      </c>
      <c r="F8" s="18">
        <v>1.08</v>
      </c>
      <c r="G8" s="14">
        <v>0.81</v>
      </c>
      <c r="H8" s="14">
        <v>17.12</v>
      </c>
      <c r="I8" s="9" t="s">
        <v>27</v>
      </c>
      <c r="J8" s="14">
        <v>0.42</v>
      </c>
      <c r="K8" s="14">
        <v>16</v>
      </c>
      <c r="L8" s="9" t="s">
        <v>27</v>
      </c>
      <c r="M8" s="14">
        <v>0.5</v>
      </c>
      <c r="N8" s="14">
        <v>100</v>
      </c>
      <c r="O8" s="9" t="s">
        <v>27</v>
      </c>
      <c r="P8" s="10"/>
      <c r="Q8" s="10"/>
      <c r="R8" s="10"/>
      <c r="S8" s="10" t="s">
        <v>29</v>
      </c>
      <c r="T8" s="10"/>
      <c r="U8" s="10"/>
      <c r="V8" s="10"/>
      <c r="W8" s="2"/>
      <c r="X8" s="2"/>
      <c r="Y8" s="2"/>
      <c r="Z8" s="2"/>
      <c r="AA8" s="2"/>
      <c r="AB8" s="2"/>
      <c r="AC8" s="2"/>
      <c r="AD8" s="2"/>
      <c r="AE8" s="2"/>
      <c r="AF8" s="2"/>
      <c r="AG8" s="2"/>
      <c r="AH8" s="2"/>
      <c r="AI8" s="2"/>
      <c r="AJ8" s="2"/>
    </row>
    <row r="9" spans="1:36" ht="36" x14ac:dyDescent="0.25">
      <c r="A9" s="10">
        <v>7</v>
      </c>
      <c r="B9" s="11" t="s">
        <v>37</v>
      </c>
      <c r="C9" s="12" t="s">
        <v>38</v>
      </c>
      <c r="D9" s="10" t="s">
        <v>39</v>
      </c>
      <c r="E9" s="9">
        <v>0</v>
      </c>
      <c r="F9" s="15">
        <v>170027</v>
      </c>
      <c r="G9" s="15">
        <v>37223</v>
      </c>
      <c r="H9" s="14">
        <v>39.423000000000002</v>
      </c>
      <c r="I9" s="9" t="s">
        <v>27</v>
      </c>
      <c r="J9" s="15">
        <v>56302</v>
      </c>
      <c r="K9" s="14">
        <v>84.453000000000003</v>
      </c>
      <c r="L9" s="9" t="s">
        <v>27</v>
      </c>
      <c r="M9" s="15">
        <v>63500</v>
      </c>
      <c r="N9" s="14">
        <v>95.25</v>
      </c>
      <c r="O9" s="9" t="s">
        <v>27</v>
      </c>
      <c r="P9" s="10" t="s">
        <v>28</v>
      </c>
      <c r="Q9" s="10" t="s">
        <v>28</v>
      </c>
      <c r="R9" s="10" t="s">
        <v>28</v>
      </c>
      <c r="S9" s="10" t="s">
        <v>29</v>
      </c>
      <c r="T9" s="10" t="s">
        <v>30</v>
      </c>
      <c r="U9" s="10" t="s">
        <v>31</v>
      </c>
      <c r="V9" s="10" t="s">
        <v>32</v>
      </c>
      <c r="W9" s="2"/>
      <c r="X9" s="2"/>
      <c r="Y9" s="2"/>
      <c r="Z9" s="2"/>
      <c r="AA9" s="2"/>
      <c r="AB9" s="2"/>
      <c r="AC9" s="2"/>
      <c r="AD9" s="2"/>
      <c r="AE9" s="2"/>
      <c r="AF9" s="2"/>
      <c r="AG9" s="2"/>
      <c r="AH9" s="2"/>
      <c r="AI9" s="2"/>
      <c r="AJ9" s="2"/>
    </row>
    <row r="10" spans="1:36" ht="126" x14ac:dyDescent="0.25">
      <c r="A10" s="10">
        <v>10</v>
      </c>
      <c r="B10" s="11" t="s">
        <v>40</v>
      </c>
      <c r="C10" s="12" t="s">
        <v>41</v>
      </c>
      <c r="D10" s="10" t="s">
        <v>42</v>
      </c>
      <c r="E10" s="9">
        <v>1.4990000000000001</v>
      </c>
      <c r="F10" s="14">
        <v>8.43</v>
      </c>
      <c r="G10" s="16">
        <v>2.1059999999999999</v>
      </c>
      <c r="H10" s="14">
        <v>228.22</v>
      </c>
      <c r="I10" s="9" t="s">
        <v>27</v>
      </c>
      <c r="J10" s="16">
        <v>3.2909999999999999</v>
      </c>
      <c r="K10" s="14">
        <v>287.36</v>
      </c>
      <c r="L10" s="9" t="s">
        <v>27</v>
      </c>
      <c r="M10" s="16">
        <v>3.0329999999999999</v>
      </c>
      <c r="N10" s="14">
        <v>149.72</v>
      </c>
      <c r="O10" s="9" t="s">
        <v>27</v>
      </c>
      <c r="P10" s="10" t="s">
        <v>28</v>
      </c>
      <c r="Q10" s="10" t="s">
        <v>28</v>
      </c>
      <c r="R10" s="10" t="s">
        <v>28</v>
      </c>
      <c r="S10" s="10" t="s">
        <v>29</v>
      </c>
      <c r="T10" s="10" t="s">
        <v>30</v>
      </c>
      <c r="U10" s="10" t="s">
        <v>31</v>
      </c>
      <c r="V10" s="10" t="s">
        <v>43</v>
      </c>
      <c r="W10" s="2"/>
      <c r="X10" s="2"/>
      <c r="Y10" s="2"/>
      <c r="Z10" s="2"/>
      <c r="AA10" s="2"/>
      <c r="AB10" s="2"/>
      <c r="AC10" s="2"/>
      <c r="AD10" s="2"/>
      <c r="AE10" s="2"/>
      <c r="AF10" s="2"/>
      <c r="AG10" s="2"/>
      <c r="AH10" s="2"/>
      <c r="AI10" s="2"/>
      <c r="AJ10" s="2"/>
    </row>
    <row r="11" spans="1:36" ht="36" x14ac:dyDescent="0.25">
      <c r="A11" s="10">
        <v>11</v>
      </c>
      <c r="B11" s="11" t="s">
        <v>44</v>
      </c>
      <c r="C11" s="12" t="s">
        <v>45</v>
      </c>
      <c r="D11" s="10" t="s">
        <v>46</v>
      </c>
      <c r="E11" s="9">
        <v>3.49</v>
      </c>
      <c r="F11" s="14">
        <v>12.82</v>
      </c>
      <c r="G11" s="14">
        <v>7.71</v>
      </c>
      <c r="H11" s="14">
        <v>10845.13</v>
      </c>
      <c r="I11" s="9" t="s">
        <v>27</v>
      </c>
      <c r="J11" s="14">
        <v>4.6500000000000004</v>
      </c>
      <c r="K11" s="14">
        <v>4774.13</v>
      </c>
      <c r="L11" s="9" t="s">
        <v>27</v>
      </c>
      <c r="M11" s="14">
        <v>1.53</v>
      </c>
      <c r="N11" s="14">
        <v>6240</v>
      </c>
      <c r="O11" s="9" t="s">
        <v>27</v>
      </c>
      <c r="P11" s="10" t="s">
        <v>28</v>
      </c>
      <c r="Q11" s="10" t="s">
        <v>28</v>
      </c>
      <c r="R11" s="10" t="s">
        <v>28</v>
      </c>
      <c r="S11" s="10" t="s">
        <v>29</v>
      </c>
      <c r="T11" s="10" t="s">
        <v>30</v>
      </c>
      <c r="U11" s="10" t="s">
        <v>31</v>
      </c>
      <c r="V11" s="10" t="s">
        <v>32</v>
      </c>
      <c r="W11" s="2"/>
      <c r="X11" s="2"/>
      <c r="Y11" s="2"/>
      <c r="Z11" s="2"/>
      <c r="AA11" s="2"/>
      <c r="AB11" s="2"/>
      <c r="AC11" s="2"/>
      <c r="AD11" s="2"/>
      <c r="AE11" s="2"/>
      <c r="AF11" s="2"/>
      <c r="AG11" s="2"/>
      <c r="AH11" s="2"/>
      <c r="AI11" s="2"/>
      <c r="AJ11" s="2"/>
    </row>
    <row r="12" spans="1:36" ht="54" x14ac:dyDescent="0.25">
      <c r="A12" s="10">
        <v>12</v>
      </c>
      <c r="B12" s="11" t="s">
        <v>44</v>
      </c>
      <c r="C12" s="24" t="s">
        <v>47</v>
      </c>
      <c r="D12" s="17" t="s">
        <v>46</v>
      </c>
      <c r="E12" s="18">
        <v>5.27</v>
      </c>
      <c r="F12" s="19">
        <v>12</v>
      </c>
      <c r="G12" s="20">
        <v>3.59</v>
      </c>
      <c r="H12" s="21">
        <v>1652.13</v>
      </c>
      <c r="I12" s="8" t="s">
        <v>27</v>
      </c>
      <c r="J12" s="22">
        <v>7.5</v>
      </c>
      <c r="K12" s="21">
        <v>4263.37</v>
      </c>
      <c r="L12" s="8" t="s">
        <v>27</v>
      </c>
      <c r="M12" s="22">
        <v>0.91</v>
      </c>
      <c r="N12" s="21">
        <v>5156.3500000000004</v>
      </c>
      <c r="O12" s="8" t="s">
        <v>27</v>
      </c>
      <c r="P12" s="10" t="s">
        <v>28</v>
      </c>
      <c r="Q12" s="10" t="s">
        <v>28</v>
      </c>
      <c r="R12" s="10" t="s">
        <v>28</v>
      </c>
      <c r="S12" s="10" t="s">
        <v>29</v>
      </c>
      <c r="T12" s="10" t="s">
        <v>30</v>
      </c>
      <c r="U12" s="10" t="s">
        <v>31</v>
      </c>
      <c r="V12" s="10" t="s">
        <v>48</v>
      </c>
      <c r="W12" s="2"/>
      <c r="X12" s="2"/>
      <c r="Y12" s="2"/>
      <c r="Z12" s="2"/>
      <c r="AA12" s="2"/>
      <c r="AB12" s="2"/>
      <c r="AC12" s="2"/>
      <c r="AD12" s="2"/>
      <c r="AE12" s="2"/>
      <c r="AF12" s="2"/>
      <c r="AG12" s="2"/>
      <c r="AH12" s="2"/>
      <c r="AI12" s="2"/>
      <c r="AJ12" s="2"/>
    </row>
    <row r="13" spans="1:36" ht="36" x14ac:dyDescent="0.25">
      <c r="A13" s="10">
        <v>13</v>
      </c>
      <c r="B13" s="11" t="s">
        <v>44</v>
      </c>
      <c r="C13" s="12" t="s">
        <v>49</v>
      </c>
      <c r="D13" s="10" t="s">
        <v>50</v>
      </c>
      <c r="E13" s="9">
        <v>4438</v>
      </c>
      <c r="F13" s="15">
        <v>1350</v>
      </c>
      <c r="G13" s="15">
        <v>436</v>
      </c>
      <c r="H13" s="14">
        <v>1199</v>
      </c>
      <c r="I13" s="9" t="s">
        <v>27</v>
      </c>
      <c r="J13" s="14">
        <v>512</v>
      </c>
      <c r="K13" s="14">
        <v>1468</v>
      </c>
      <c r="L13" s="9" t="s">
        <v>27</v>
      </c>
      <c r="M13" s="14">
        <v>402</v>
      </c>
      <c r="N13" s="14">
        <v>1680</v>
      </c>
      <c r="O13" s="9" t="s">
        <v>27</v>
      </c>
      <c r="P13" s="10" t="s">
        <v>28</v>
      </c>
      <c r="Q13" s="10" t="s">
        <v>28</v>
      </c>
      <c r="R13" s="10" t="s">
        <v>28</v>
      </c>
      <c r="S13" s="10" t="s">
        <v>29</v>
      </c>
      <c r="T13" s="10" t="s">
        <v>30</v>
      </c>
      <c r="U13" s="10" t="s">
        <v>31</v>
      </c>
      <c r="V13" s="10" t="s">
        <v>51</v>
      </c>
      <c r="W13" s="2"/>
      <c r="X13" s="2"/>
      <c r="Y13" s="2"/>
      <c r="Z13" s="2"/>
      <c r="AA13" s="2"/>
      <c r="AB13" s="2"/>
      <c r="AC13" s="2"/>
      <c r="AD13" s="2"/>
      <c r="AE13" s="2"/>
      <c r="AF13" s="2"/>
      <c r="AG13" s="2"/>
      <c r="AH13" s="2"/>
      <c r="AI13" s="2"/>
      <c r="AJ13" s="2"/>
    </row>
    <row r="14" spans="1:36" ht="36" x14ac:dyDescent="0.25">
      <c r="A14" s="10">
        <v>15</v>
      </c>
      <c r="B14" s="11" t="s">
        <v>52</v>
      </c>
      <c r="C14" s="12" t="s">
        <v>53</v>
      </c>
      <c r="D14" s="10" t="s">
        <v>54</v>
      </c>
      <c r="E14" s="9">
        <v>0</v>
      </c>
      <c r="F14" s="14">
        <v>19</v>
      </c>
      <c r="G14" s="14">
        <v>8</v>
      </c>
      <c r="H14" s="14">
        <v>134.29</v>
      </c>
      <c r="I14" s="9" t="s">
        <v>27</v>
      </c>
      <c r="J14" s="14">
        <v>8</v>
      </c>
      <c r="K14" s="14">
        <v>45</v>
      </c>
      <c r="L14" s="9" t="s">
        <v>27</v>
      </c>
      <c r="M14" s="14">
        <v>3</v>
      </c>
      <c r="N14" s="14">
        <v>224.47</v>
      </c>
      <c r="O14" s="9" t="s">
        <v>27</v>
      </c>
      <c r="P14" s="10" t="s">
        <v>28</v>
      </c>
      <c r="Q14" s="10" t="s">
        <v>28</v>
      </c>
      <c r="R14" s="10" t="s">
        <v>28</v>
      </c>
      <c r="S14" s="10" t="s">
        <v>29</v>
      </c>
      <c r="T14" s="10" t="s">
        <v>30</v>
      </c>
      <c r="U14" s="10" t="s">
        <v>31</v>
      </c>
      <c r="V14" s="10" t="s">
        <v>32</v>
      </c>
      <c r="W14" s="2"/>
      <c r="X14" s="2"/>
      <c r="Y14" s="2"/>
      <c r="Z14" s="2"/>
      <c r="AA14" s="2"/>
      <c r="AB14" s="2"/>
      <c r="AC14" s="2"/>
      <c r="AD14" s="2"/>
      <c r="AE14" s="2"/>
      <c r="AF14" s="2"/>
      <c r="AG14" s="2"/>
      <c r="AH14" s="2"/>
      <c r="AI14" s="2"/>
      <c r="AJ14" s="2"/>
    </row>
    <row r="15" spans="1:36" ht="36" x14ac:dyDescent="0.25">
      <c r="A15" s="10">
        <v>16</v>
      </c>
      <c r="B15" s="11" t="s">
        <v>55</v>
      </c>
      <c r="C15" s="12" t="s">
        <v>56</v>
      </c>
      <c r="D15" s="10" t="s">
        <v>54</v>
      </c>
      <c r="E15" s="9">
        <v>638</v>
      </c>
      <c r="F15" s="14">
        <v>14</v>
      </c>
      <c r="G15" s="14">
        <v>3</v>
      </c>
      <c r="H15" s="14">
        <v>318</v>
      </c>
      <c r="I15" s="9" t="s">
        <v>57</v>
      </c>
      <c r="J15" s="14">
        <v>1</v>
      </c>
      <c r="K15" s="14">
        <v>375</v>
      </c>
      <c r="L15" s="9" t="s">
        <v>57</v>
      </c>
      <c r="M15" s="14">
        <v>10</v>
      </c>
      <c r="N15" s="14">
        <v>0.03</v>
      </c>
      <c r="O15" s="9" t="s">
        <v>57</v>
      </c>
      <c r="P15" s="10" t="s">
        <v>28</v>
      </c>
      <c r="Q15" s="10" t="s">
        <v>28</v>
      </c>
      <c r="R15" s="10" t="s">
        <v>28</v>
      </c>
      <c r="S15" s="10" t="s">
        <v>58</v>
      </c>
      <c r="T15" s="10" t="s">
        <v>59</v>
      </c>
      <c r="U15" s="10" t="s">
        <v>32</v>
      </c>
      <c r="V15" s="10" t="s">
        <v>60</v>
      </c>
      <c r="W15" s="2">
        <v>1</v>
      </c>
      <c r="X15" s="2"/>
      <c r="Y15" s="2"/>
      <c r="Z15" s="2"/>
      <c r="AA15" s="2"/>
      <c r="AB15" s="2"/>
      <c r="AC15" s="2"/>
      <c r="AD15" s="2"/>
      <c r="AE15" s="2"/>
      <c r="AF15" s="2"/>
      <c r="AG15" s="2"/>
      <c r="AH15" s="2"/>
      <c r="AI15" s="2"/>
      <c r="AJ15" s="2"/>
    </row>
    <row r="16" spans="1:36" ht="72" x14ac:dyDescent="0.25">
      <c r="A16" s="10">
        <v>18</v>
      </c>
      <c r="B16" s="11" t="s">
        <v>61</v>
      </c>
      <c r="C16" s="24" t="s">
        <v>62</v>
      </c>
      <c r="D16" s="10" t="s">
        <v>63</v>
      </c>
      <c r="E16" s="23">
        <v>0.46</v>
      </c>
      <c r="F16" s="23">
        <v>0.76</v>
      </c>
      <c r="G16" s="23">
        <v>0.5</v>
      </c>
      <c r="H16" s="14">
        <v>64.5</v>
      </c>
      <c r="I16" s="9" t="s">
        <v>27</v>
      </c>
      <c r="J16" s="23">
        <v>0.56999999999999995</v>
      </c>
      <c r="K16" s="14">
        <v>495.15</v>
      </c>
      <c r="L16" s="9" t="s">
        <v>27</v>
      </c>
      <c r="M16" s="14">
        <v>0.76</v>
      </c>
      <c r="N16" s="14">
        <v>3164.5</v>
      </c>
      <c r="O16" s="9" t="s">
        <v>27</v>
      </c>
      <c r="P16" s="10" t="s">
        <v>28</v>
      </c>
      <c r="Q16" s="10" t="s">
        <v>28</v>
      </c>
      <c r="R16" s="10" t="s">
        <v>28</v>
      </c>
      <c r="S16" s="10" t="s">
        <v>58</v>
      </c>
      <c r="T16" s="10" t="s">
        <v>59</v>
      </c>
      <c r="U16" s="10" t="s">
        <v>32</v>
      </c>
      <c r="V16" s="10" t="s">
        <v>60</v>
      </c>
      <c r="W16" s="2"/>
      <c r="X16" s="2"/>
      <c r="Y16" s="2"/>
      <c r="Z16" s="2"/>
      <c r="AA16" s="2"/>
      <c r="AB16" s="2"/>
      <c r="AC16" s="2"/>
      <c r="AD16" s="2"/>
      <c r="AE16" s="2"/>
      <c r="AF16" s="2"/>
      <c r="AG16" s="2"/>
      <c r="AH16" s="2"/>
      <c r="AI16" s="2"/>
      <c r="AJ16" s="2"/>
    </row>
    <row r="17" spans="1:36" ht="36" x14ac:dyDescent="0.25">
      <c r="A17" s="10">
        <v>19</v>
      </c>
      <c r="B17" s="11" t="s">
        <v>64</v>
      </c>
      <c r="C17" s="24" t="s">
        <v>65</v>
      </c>
      <c r="D17" s="10" t="s">
        <v>66</v>
      </c>
      <c r="E17" s="9">
        <v>96</v>
      </c>
      <c r="F17" s="23" t="s">
        <v>67</v>
      </c>
      <c r="G17" s="9">
        <v>102</v>
      </c>
      <c r="H17" s="9">
        <v>200</v>
      </c>
      <c r="I17" s="9" t="s">
        <v>27</v>
      </c>
      <c r="J17" s="9">
        <v>108</v>
      </c>
      <c r="K17" s="9">
        <v>300</v>
      </c>
      <c r="L17" s="9" t="s">
        <v>27</v>
      </c>
      <c r="M17" s="9">
        <v>135</v>
      </c>
      <c r="N17" s="9">
        <v>880</v>
      </c>
      <c r="O17" s="9" t="s">
        <v>27</v>
      </c>
      <c r="P17" s="10" t="s">
        <v>28</v>
      </c>
      <c r="Q17" s="10" t="s">
        <v>28</v>
      </c>
      <c r="R17" s="10" t="s">
        <v>28</v>
      </c>
      <c r="S17" s="10" t="s">
        <v>58</v>
      </c>
      <c r="T17" s="10" t="s">
        <v>59</v>
      </c>
      <c r="U17" s="10" t="s">
        <v>32</v>
      </c>
      <c r="V17" s="10" t="s">
        <v>60</v>
      </c>
      <c r="W17" s="2"/>
      <c r="X17" s="2"/>
      <c r="Y17" s="2"/>
      <c r="Z17" s="2"/>
      <c r="AA17" s="2"/>
      <c r="AB17" s="2"/>
      <c r="AC17" s="2"/>
      <c r="AD17" s="2"/>
      <c r="AE17" s="2"/>
      <c r="AF17" s="2"/>
      <c r="AG17" s="2"/>
      <c r="AH17" s="2"/>
      <c r="AI17" s="2"/>
      <c r="AJ17" s="2"/>
    </row>
    <row r="18" spans="1:36" ht="36" x14ac:dyDescent="0.25">
      <c r="A18" s="10">
        <v>20</v>
      </c>
      <c r="B18" s="11" t="s">
        <v>68</v>
      </c>
      <c r="C18" s="12" t="s">
        <v>69</v>
      </c>
      <c r="D18" s="10" t="s">
        <v>54</v>
      </c>
      <c r="E18" s="9" t="s">
        <v>70</v>
      </c>
      <c r="F18" s="14" t="s">
        <v>71</v>
      </c>
      <c r="G18" s="14">
        <v>4</v>
      </c>
      <c r="H18" s="14">
        <v>446</v>
      </c>
      <c r="I18" s="9" t="s">
        <v>57</v>
      </c>
      <c r="J18" s="14">
        <v>5</v>
      </c>
      <c r="K18" s="14">
        <v>450</v>
      </c>
      <c r="L18" s="9" t="s">
        <v>57</v>
      </c>
      <c r="M18" s="14">
        <v>26</v>
      </c>
      <c r="N18" s="14">
        <v>430</v>
      </c>
      <c r="O18" s="9" t="s">
        <v>57</v>
      </c>
      <c r="P18" s="10" t="s">
        <v>28</v>
      </c>
      <c r="Q18" s="10" t="s">
        <v>28</v>
      </c>
      <c r="R18" s="10" t="s">
        <v>28</v>
      </c>
      <c r="S18" s="10" t="s">
        <v>58</v>
      </c>
      <c r="T18" s="10" t="s">
        <v>59</v>
      </c>
      <c r="U18" s="10" t="s">
        <v>32</v>
      </c>
      <c r="V18" s="10" t="s">
        <v>60</v>
      </c>
      <c r="W18" s="2"/>
      <c r="X18" s="2"/>
      <c r="Y18" s="2"/>
      <c r="Z18" s="2"/>
      <c r="AA18" s="2"/>
      <c r="AB18" s="2"/>
      <c r="AC18" s="2"/>
      <c r="AD18" s="2"/>
      <c r="AE18" s="2"/>
      <c r="AF18" s="2"/>
      <c r="AG18" s="2"/>
      <c r="AH18" s="2"/>
      <c r="AI18" s="2"/>
      <c r="AJ18" s="2"/>
    </row>
    <row r="19" spans="1:36" ht="54" x14ac:dyDescent="0.25">
      <c r="A19" s="10">
        <v>22</v>
      </c>
      <c r="B19" s="25" t="s">
        <v>72</v>
      </c>
      <c r="C19" s="12" t="s">
        <v>73</v>
      </c>
      <c r="D19" s="10" t="s">
        <v>74</v>
      </c>
      <c r="E19" s="8">
        <v>17319298</v>
      </c>
      <c r="F19" s="15">
        <v>21751987</v>
      </c>
      <c r="G19" s="15">
        <v>4410903</v>
      </c>
      <c r="H19" s="14">
        <v>4476.6400000000003</v>
      </c>
      <c r="I19" s="8" t="s">
        <v>75</v>
      </c>
      <c r="J19" s="15" t="s">
        <v>76</v>
      </c>
      <c r="K19" s="15">
        <v>11369.44</v>
      </c>
      <c r="L19" s="8" t="s">
        <v>75</v>
      </c>
      <c r="M19" s="15">
        <v>2733334</v>
      </c>
      <c r="N19" s="14">
        <v>6782.43</v>
      </c>
      <c r="O19" s="8" t="s">
        <v>75</v>
      </c>
      <c r="P19" s="10" t="s">
        <v>77</v>
      </c>
      <c r="Q19" s="10" t="s">
        <v>77</v>
      </c>
      <c r="R19" s="10" t="s">
        <v>77</v>
      </c>
      <c r="S19" s="10" t="s">
        <v>58</v>
      </c>
      <c r="T19" s="10" t="s">
        <v>30</v>
      </c>
      <c r="U19" s="10" t="s">
        <v>78</v>
      </c>
      <c r="V19" s="10" t="s">
        <v>79</v>
      </c>
      <c r="W19" s="2"/>
      <c r="X19" s="2"/>
      <c r="Y19" s="2"/>
      <c r="Z19" s="2"/>
      <c r="AA19" s="2"/>
      <c r="AB19" s="2"/>
      <c r="AC19" s="2"/>
      <c r="AD19" s="2"/>
      <c r="AE19" s="2"/>
      <c r="AF19" s="2"/>
      <c r="AG19" s="2"/>
      <c r="AH19" s="2"/>
      <c r="AI19" s="2"/>
      <c r="AJ19" s="2"/>
    </row>
    <row r="20" spans="1:36" ht="36" x14ac:dyDescent="0.25">
      <c r="A20" s="10">
        <v>24</v>
      </c>
      <c r="B20" s="11" t="s">
        <v>80</v>
      </c>
      <c r="C20" s="12" t="s">
        <v>81</v>
      </c>
      <c r="D20" s="26"/>
      <c r="E20" s="9"/>
      <c r="F20" s="27"/>
      <c r="G20" s="15"/>
      <c r="H20" s="14">
        <v>4631.76</v>
      </c>
      <c r="I20" s="28"/>
      <c r="J20" s="15"/>
      <c r="K20" s="14">
        <v>4875</v>
      </c>
      <c r="L20" s="29" t="s">
        <v>77</v>
      </c>
      <c r="M20" s="14" t="s">
        <v>77</v>
      </c>
      <c r="N20" s="14" t="s">
        <v>77</v>
      </c>
      <c r="O20" s="8" t="s">
        <v>77</v>
      </c>
      <c r="P20" s="10" t="s">
        <v>77</v>
      </c>
      <c r="Q20" s="10" t="s">
        <v>77</v>
      </c>
      <c r="R20" s="10" t="s">
        <v>77</v>
      </c>
      <c r="S20" s="10" t="s">
        <v>58</v>
      </c>
      <c r="T20" s="10" t="s">
        <v>30</v>
      </c>
      <c r="U20" s="10" t="s">
        <v>78</v>
      </c>
      <c r="V20" s="10" t="s">
        <v>79</v>
      </c>
      <c r="W20" s="2"/>
      <c r="X20" s="2"/>
      <c r="Y20" s="2"/>
      <c r="Z20" s="2"/>
      <c r="AA20" s="2"/>
      <c r="AB20" s="2"/>
      <c r="AC20" s="2"/>
      <c r="AD20" s="2"/>
      <c r="AE20" s="2"/>
      <c r="AF20" s="2"/>
      <c r="AG20" s="2"/>
      <c r="AH20" s="2"/>
      <c r="AI20" s="2"/>
      <c r="AJ20" s="2"/>
    </row>
    <row r="21" spans="1:36" ht="36" x14ac:dyDescent="0.25">
      <c r="A21" s="10">
        <v>25</v>
      </c>
      <c r="B21" s="11" t="s">
        <v>80</v>
      </c>
      <c r="C21" s="12" t="s">
        <v>82</v>
      </c>
      <c r="D21" s="26"/>
      <c r="E21" s="9"/>
      <c r="F21" s="27"/>
      <c r="G21" s="15"/>
      <c r="H21" s="14">
        <v>6179.16</v>
      </c>
      <c r="I21" s="28"/>
      <c r="J21" s="15"/>
      <c r="K21" s="14">
        <v>7148.74</v>
      </c>
      <c r="L21" s="29" t="s">
        <v>77</v>
      </c>
      <c r="M21" s="14" t="s">
        <v>77</v>
      </c>
      <c r="N21" s="14" t="s">
        <v>77</v>
      </c>
      <c r="O21" s="8" t="s">
        <v>77</v>
      </c>
      <c r="P21" s="10" t="s">
        <v>77</v>
      </c>
      <c r="Q21" s="10" t="s">
        <v>77</v>
      </c>
      <c r="R21" s="10" t="s">
        <v>77</v>
      </c>
      <c r="S21" s="10" t="s">
        <v>58</v>
      </c>
      <c r="T21" s="10" t="s">
        <v>30</v>
      </c>
      <c r="U21" s="10" t="s">
        <v>78</v>
      </c>
      <c r="V21" s="10" t="s">
        <v>79</v>
      </c>
      <c r="W21" s="2"/>
      <c r="X21" s="2"/>
      <c r="Y21" s="2"/>
      <c r="Z21" s="2"/>
      <c r="AA21" s="2"/>
      <c r="AB21" s="2"/>
      <c r="AC21" s="2"/>
      <c r="AD21" s="2"/>
      <c r="AE21" s="2"/>
      <c r="AF21" s="2"/>
      <c r="AG21" s="2"/>
      <c r="AH21" s="2"/>
      <c r="AI21" s="2"/>
      <c r="AJ21" s="2"/>
    </row>
    <row r="22" spans="1:36" ht="54" x14ac:dyDescent="0.25">
      <c r="A22" s="10">
        <v>27</v>
      </c>
      <c r="B22" s="11" t="s">
        <v>83</v>
      </c>
      <c r="C22" s="12" t="s">
        <v>84</v>
      </c>
      <c r="D22" s="10" t="s">
        <v>85</v>
      </c>
      <c r="E22" s="9">
        <v>263.86799999999999</v>
      </c>
      <c r="F22" s="14">
        <v>369.45</v>
      </c>
      <c r="G22" s="14">
        <v>290.52</v>
      </c>
      <c r="H22" s="14">
        <v>27515</v>
      </c>
      <c r="I22" s="9" t="s">
        <v>86</v>
      </c>
      <c r="J22" s="14">
        <v>304.89999999999998</v>
      </c>
      <c r="K22" s="14">
        <v>41688</v>
      </c>
      <c r="L22" s="9" t="s">
        <v>86</v>
      </c>
      <c r="M22" s="14">
        <v>369.45</v>
      </c>
      <c r="N22" s="14">
        <v>41376.9</v>
      </c>
      <c r="O22" s="9" t="s">
        <v>86</v>
      </c>
      <c r="P22" s="10" t="s">
        <v>77</v>
      </c>
      <c r="Q22" s="10" t="s">
        <v>77</v>
      </c>
      <c r="R22" s="10" t="s">
        <v>77</v>
      </c>
      <c r="S22" s="10" t="s">
        <v>77</v>
      </c>
      <c r="T22" s="10" t="s">
        <v>77</v>
      </c>
      <c r="U22" s="10" t="s">
        <v>87</v>
      </c>
      <c r="V22" s="10" t="s">
        <v>88</v>
      </c>
      <c r="W22" s="2">
        <v>2</v>
      </c>
      <c r="X22" s="2"/>
      <c r="Y22" s="2"/>
      <c r="Z22" s="2"/>
      <c r="AA22" s="2"/>
      <c r="AB22" s="2"/>
      <c r="AC22" s="2"/>
      <c r="AD22" s="2"/>
      <c r="AE22" s="2"/>
      <c r="AF22" s="2"/>
      <c r="AG22" s="2"/>
      <c r="AH22" s="2"/>
      <c r="AI22" s="2"/>
      <c r="AJ22" s="2"/>
    </row>
    <row r="23" spans="1:36" ht="126" x14ac:dyDescent="0.25">
      <c r="A23" s="10">
        <v>28</v>
      </c>
      <c r="B23" s="11" t="s">
        <v>83</v>
      </c>
      <c r="C23" s="12" t="s">
        <v>89</v>
      </c>
      <c r="D23" s="10" t="s">
        <v>90</v>
      </c>
      <c r="E23" s="9">
        <v>21928.52</v>
      </c>
      <c r="F23" s="14">
        <v>32105.54</v>
      </c>
      <c r="G23" s="14">
        <v>24398.046999999999</v>
      </c>
      <c r="H23" s="14">
        <v>4437.3999999999996</v>
      </c>
      <c r="I23" s="9" t="s">
        <v>86</v>
      </c>
      <c r="J23" s="14">
        <v>26050</v>
      </c>
      <c r="K23" s="14">
        <v>4871.8</v>
      </c>
      <c r="L23" s="9" t="s">
        <v>86</v>
      </c>
      <c r="M23" s="14">
        <v>32105.54</v>
      </c>
      <c r="N23" s="14">
        <v>2979.01</v>
      </c>
      <c r="O23" s="9" t="s">
        <v>86</v>
      </c>
      <c r="P23" s="10" t="s">
        <v>91</v>
      </c>
      <c r="Q23" s="10" t="s">
        <v>92</v>
      </c>
      <c r="R23" s="10" t="s">
        <v>93</v>
      </c>
      <c r="S23" s="10" t="s">
        <v>30</v>
      </c>
      <c r="T23" s="10" t="s">
        <v>30</v>
      </c>
      <c r="U23" s="10" t="s">
        <v>78</v>
      </c>
      <c r="V23" s="10" t="s">
        <v>88</v>
      </c>
      <c r="W23" s="2">
        <v>2</v>
      </c>
      <c r="X23" s="2"/>
      <c r="Y23" s="2"/>
      <c r="Z23" s="2"/>
      <c r="AA23" s="2"/>
      <c r="AB23" s="2"/>
      <c r="AC23" s="2"/>
      <c r="AD23" s="2"/>
      <c r="AE23" s="2"/>
      <c r="AF23" s="2"/>
      <c r="AG23" s="2"/>
      <c r="AH23" s="2"/>
      <c r="AI23" s="2"/>
      <c r="AJ23" s="2"/>
    </row>
    <row r="24" spans="1:36" ht="108" x14ac:dyDescent="0.25">
      <c r="A24" s="10">
        <v>38</v>
      </c>
      <c r="B24" s="99" t="s">
        <v>94</v>
      </c>
      <c r="C24" s="30" t="s">
        <v>95</v>
      </c>
      <c r="D24" s="31" t="s">
        <v>96</v>
      </c>
      <c r="E24" s="100">
        <v>16.73</v>
      </c>
      <c r="F24" s="101">
        <v>18.7</v>
      </c>
      <c r="G24" s="101">
        <v>0.2</v>
      </c>
      <c r="H24" s="101">
        <v>3145.32</v>
      </c>
      <c r="I24" s="31" t="s">
        <v>97</v>
      </c>
      <c r="J24" s="101">
        <v>0.2</v>
      </c>
      <c r="K24" s="100">
        <v>2779.17</v>
      </c>
      <c r="L24" s="31" t="s">
        <v>97</v>
      </c>
      <c r="M24" s="101">
        <v>0.33</v>
      </c>
      <c r="N24" s="100">
        <v>6405.98</v>
      </c>
      <c r="O24" s="31" t="s">
        <v>97</v>
      </c>
      <c r="P24" s="31" t="s">
        <v>98</v>
      </c>
      <c r="Q24" s="32"/>
      <c r="R24" s="32"/>
      <c r="S24" s="31" t="s">
        <v>99</v>
      </c>
      <c r="T24" s="31" t="s">
        <v>100</v>
      </c>
      <c r="U24" s="31" t="s">
        <v>101</v>
      </c>
      <c r="V24" s="31" t="s">
        <v>102</v>
      </c>
      <c r="W24" s="2"/>
      <c r="X24" s="2"/>
      <c r="Y24" s="2"/>
      <c r="Z24" s="2"/>
      <c r="AA24" s="2"/>
      <c r="AB24" s="2"/>
      <c r="AC24" s="2"/>
      <c r="AD24" s="2"/>
      <c r="AE24" s="2"/>
      <c r="AF24" s="2"/>
      <c r="AG24" s="2"/>
      <c r="AH24" s="2"/>
      <c r="AI24" s="2"/>
      <c r="AJ24" s="2"/>
    </row>
    <row r="25" spans="1:36" ht="90" x14ac:dyDescent="0.25">
      <c r="A25" s="10">
        <v>40</v>
      </c>
      <c r="B25" s="99" t="s">
        <v>94</v>
      </c>
      <c r="C25" s="30" t="s">
        <v>103</v>
      </c>
      <c r="D25" s="31" t="s">
        <v>96</v>
      </c>
      <c r="E25" s="102">
        <v>0.26</v>
      </c>
      <c r="F25" s="103">
        <v>1.8</v>
      </c>
      <c r="G25" s="103">
        <v>0.4</v>
      </c>
      <c r="H25" s="102">
        <v>8223.82</v>
      </c>
      <c r="I25" s="31" t="s">
        <v>104</v>
      </c>
      <c r="J25" s="102">
        <v>0.55000000000000004</v>
      </c>
      <c r="K25" s="102">
        <v>15119.26</v>
      </c>
      <c r="L25" s="31" t="s">
        <v>104</v>
      </c>
      <c r="M25" s="102">
        <v>0.56999999999999995</v>
      </c>
      <c r="N25" s="102">
        <v>22713.16</v>
      </c>
      <c r="O25" s="31" t="s">
        <v>104</v>
      </c>
      <c r="P25" s="31" t="s">
        <v>98</v>
      </c>
      <c r="Q25" s="33"/>
      <c r="R25" s="33"/>
      <c r="S25" s="31" t="s">
        <v>99</v>
      </c>
      <c r="T25" s="31" t="s">
        <v>100</v>
      </c>
      <c r="U25" s="31" t="s">
        <v>101</v>
      </c>
      <c r="V25" s="31" t="s">
        <v>102</v>
      </c>
      <c r="W25" s="2"/>
      <c r="X25" s="2"/>
      <c r="Y25" s="2"/>
      <c r="Z25" s="2"/>
      <c r="AA25" s="2"/>
      <c r="AB25" s="2"/>
      <c r="AC25" s="2"/>
      <c r="AD25" s="2"/>
      <c r="AE25" s="2"/>
      <c r="AF25" s="2"/>
      <c r="AG25" s="2"/>
      <c r="AH25" s="2"/>
      <c r="AI25" s="2"/>
      <c r="AJ25" s="2"/>
    </row>
    <row r="26" spans="1:36" ht="90" x14ac:dyDescent="0.25">
      <c r="A26" s="10">
        <v>41</v>
      </c>
      <c r="B26" s="99" t="s">
        <v>94</v>
      </c>
      <c r="C26" s="34" t="s">
        <v>105</v>
      </c>
      <c r="D26" s="35" t="s">
        <v>106</v>
      </c>
      <c r="E26" s="104">
        <v>11.97</v>
      </c>
      <c r="F26" s="104">
        <v>209.48</v>
      </c>
      <c r="G26" s="104">
        <v>31.65</v>
      </c>
      <c r="H26" s="104">
        <v>2090.4699999999998</v>
      </c>
      <c r="I26" s="34" t="s">
        <v>107</v>
      </c>
      <c r="J26" s="105">
        <v>48.4</v>
      </c>
      <c r="K26" s="35">
        <v>3046.28</v>
      </c>
      <c r="L26" s="34" t="s">
        <v>107</v>
      </c>
      <c r="M26" s="104">
        <v>44</v>
      </c>
      <c r="N26" s="104">
        <v>2798.61</v>
      </c>
      <c r="O26" s="34" t="s">
        <v>107</v>
      </c>
      <c r="P26" s="34" t="s">
        <v>98</v>
      </c>
      <c r="Q26" s="36"/>
      <c r="R26" s="36"/>
      <c r="S26" s="34" t="s">
        <v>99</v>
      </c>
      <c r="T26" s="34" t="s">
        <v>100</v>
      </c>
      <c r="U26" s="34" t="s">
        <v>101</v>
      </c>
      <c r="V26" s="34" t="s">
        <v>102</v>
      </c>
      <c r="W26" s="2"/>
      <c r="X26" s="2"/>
      <c r="Y26" s="2"/>
      <c r="Z26" s="2"/>
      <c r="AA26" s="2"/>
      <c r="AB26" s="2"/>
      <c r="AC26" s="2"/>
      <c r="AD26" s="2"/>
      <c r="AE26" s="2"/>
      <c r="AF26" s="2"/>
      <c r="AG26" s="2"/>
      <c r="AH26" s="2"/>
      <c r="AI26" s="2"/>
      <c r="AJ26" s="2"/>
    </row>
    <row r="27" spans="1:36" ht="54" x14ac:dyDescent="0.25">
      <c r="A27" s="10">
        <v>42</v>
      </c>
      <c r="B27" s="99" t="s">
        <v>108</v>
      </c>
      <c r="C27" s="34" t="s">
        <v>109</v>
      </c>
      <c r="D27" s="35" t="s">
        <v>110</v>
      </c>
      <c r="E27" s="104">
        <v>8.99</v>
      </c>
      <c r="F27" s="105">
        <v>15</v>
      </c>
      <c r="G27" s="104">
        <v>12.7</v>
      </c>
      <c r="H27" s="104">
        <v>635.44000000000005</v>
      </c>
      <c r="I27" s="37" t="s">
        <v>77</v>
      </c>
      <c r="J27" s="105">
        <v>12</v>
      </c>
      <c r="K27" s="104">
        <v>600</v>
      </c>
      <c r="L27" s="37" t="s">
        <v>77</v>
      </c>
      <c r="M27" s="104">
        <v>15</v>
      </c>
      <c r="N27" s="104">
        <v>750</v>
      </c>
      <c r="O27" s="37" t="s">
        <v>75</v>
      </c>
      <c r="P27" s="37" t="s">
        <v>111</v>
      </c>
      <c r="Q27" s="38" t="s">
        <v>77</v>
      </c>
      <c r="R27" s="38" t="s">
        <v>77</v>
      </c>
      <c r="S27" s="37" t="s">
        <v>111</v>
      </c>
      <c r="T27" s="34" t="s">
        <v>30</v>
      </c>
      <c r="U27" s="37" t="s">
        <v>111</v>
      </c>
      <c r="V27" s="34" t="s">
        <v>112</v>
      </c>
      <c r="W27" s="2"/>
      <c r="X27" s="2"/>
      <c r="Y27" s="2"/>
      <c r="Z27" s="2"/>
      <c r="AA27" s="2"/>
      <c r="AB27" s="2"/>
      <c r="AC27" s="2"/>
      <c r="AD27" s="2"/>
      <c r="AE27" s="2"/>
      <c r="AF27" s="2"/>
      <c r="AG27" s="2"/>
      <c r="AH27" s="2"/>
      <c r="AI27" s="2"/>
      <c r="AJ27" s="2"/>
    </row>
    <row r="28" spans="1:36" ht="54" x14ac:dyDescent="0.25">
      <c r="A28" s="10">
        <v>43</v>
      </c>
      <c r="B28" s="99" t="s">
        <v>108</v>
      </c>
      <c r="C28" s="34" t="s">
        <v>113</v>
      </c>
      <c r="D28" s="35" t="s">
        <v>110</v>
      </c>
      <c r="E28" s="104">
        <v>65.819999999999993</v>
      </c>
      <c r="F28" s="105">
        <v>150</v>
      </c>
      <c r="G28" s="104">
        <v>93.32</v>
      </c>
      <c r="H28" s="104">
        <v>2333</v>
      </c>
      <c r="I28" s="37" t="s">
        <v>77</v>
      </c>
      <c r="J28" s="105">
        <v>87.9</v>
      </c>
      <c r="K28" s="104">
        <v>2197</v>
      </c>
      <c r="L28" s="37" t="s">
        <v>77</v>
      </c>
      <c r="M28" s="104">
        <v>120</v>
      </c>
      <c r="N28" s="104">
        <v>3000</v>
      </c>
      <c r="O28" s="37" t="s">
        <v>75</v>
      </c>
      <c r="P28" s="37" t="s">
        <v>111</v>
      </c>
      <c r="Q28" s="38" t="s">
        <v>77</v>
      </c>
      <c r="R28" s="38" t="s">
        <v>77</v>
      </c>
      <c r="S28" s="37" t="s">
        <v>111</v>
      </c>
      <c r="T28" s="34" t="s">
        <v>30</v>
      </c>
      <c r="U28" s="37" t="s">
        <v>111</v>
      </c>
      <c r="V28" s="34" t="s">
        <v>112</v>
      </c>
      <c r="W28" s="2"/>
      <c r="X28" s="2"/>
      <c r="Y28" s="2"/>
      <c r="Z28" s="2"/>
      <c r="AA28" s="2"/>
      <c r="AB28" s="2"/>
      <c r="AC28" s="2"/>
      <c r="AD28" s="2"/>
      <c r="AE28" s="2"/>
      <c r="AF28" s="2"/>
      <c r="AG28" s="2"/>
      <c r="AH28" s="2"/>
      <c r="AI28" s="2"/>
      <c r="AJ28" s="2"/>
    </row>
    <row r="29" spans="1:36" ht="54" x14ac:dyDescent="0.25">
      <c r="A29" s="10">
        <v>44</v>
      </c>
      <c r="B29" s="99" t="s">
        <v>108</v>
      </c>
      <c r="C29" s="34" t="s">
        <v>114</v>
      </c>
      <c r="D29" s="35" t="s">
        <v>115</v>
      </c>
      <c r="E29" s="104">
        <v>1.25</v>
      </c>
      <c r="F29" s="105">
        <v>4.5</v>
      </c>
      <c r="G29" s="104">
        <v>1.55</v>
      </c>
      <c r="H29" s="104">
        <v>776.25</v>
      </c>
      <c r="I29" s="37" t="s">
        <v>77</v>
      </c>
      <c r="J29" s="105">
        <v>2.5</v>
      </c>
      <c r="K29" s="105">
        <v>1250</v>
      </c>
      <c r="L29" s="37" t="s">
        <v>77</v>
      </c>
      <c r="M29" s="105">
        <v>3.5</v>
      </c>
      <c r="N29" s="104">
        <v>1750</v>
      </c>
      <c r="O29" s="37" t="s">
        <v>75</v>
      </c>
      <c r="P29" s="37" t="s">
        <v>111</v>
      </c>
      <c r="Q29" s="38" t="s">
        <v>77</v>
      </c>
      <c r="R29" s="38" t="s">
        <v>77</v>
      </c>
      <c r="S29" s="37" t="s">
        <v>111</v>
      </c>
      <c r="T29" s="34" t="s">
        <v>30</v>
      </c>
      <c r="U29" s="37" t="s">
        <v>111</v>
      </c>
      <c r="V29" s="34" t="s">
        <v>112</v>
      </c>
      <c r="W29" s="2"/>
      <c r="X29" s="2"/>
      <c r="Y29" s="2"/>
      <c r="Z29" s="2"/>
      <c r="AA29" s="2"/>
      <c r="AB29" s="2"/>
      <c r="AC29" s="2"/>
      <c r="AD29" s="2"/>
      <c r="AE29" s="2"/>
      <c r="AF29" s="2"/>
      <c r="AG29" s="2"/>
      <c r="AH29" s="2"/>
      <c r="AI29" s="2"/>
      <c r="AJ29" s="2"/>
    </row>
    <row r="30" spans="1:36" ht="72" x14ac:dyDescent="0.25">
      <c r="A30" s="10">
        <v>45</v>
      </c>
      <c r="B30" s="39" t="s">
        <v>116</v>
      </c>
      <c r="C30" s="40" t="s">
        <v>117</v>
      </c>
      <c r="D30" s="26" t="s">
        <v>118</v>
      </c>
      <c r="E30" s="41">
        <v>193000</v>
      </c>
      <c r="F30" s="42">
        <v>200000</v>
      </c>
      <c r="G30" s="41">
        <v>193000</v>
      </c>
      <c r="H30" s="42">
        <v>2.7E-2</v>
      </c>
      <c r="I30" s="43" t="s">
        <v>27</v>
      </c>
      <c r="J30" s="41">
        <v>103333</v>
      </c>
      <c r="K30" s="42">
        <v>0.06</v>
      </c>
      <c r="L30" s="43" t="s">
        <v>27</v>
      </c>
      <c r="M30" s="41">
        <v>200000</v>
      </c>
      <c r="N30" s="42">
        <v>0.05</v>
      </c>
      <c r="O30" s="43" t="s">
        <v>27</v>
      </c>
      <c r="P30" s="26" t="s">
        <v>28</v>
      </c>
      <c r="Q30" s="26" t="s">
        <v>28</v>
      </c>
      <c r="R30" s="26" t="s">
        <v>28</v>
      </c>
      <c r="S30" s="26" t="s">
        <v>119</v>
      </c>
      <c r="T30" s="26" t="s">
        <v>30</v>
      </c>
      <c r="U30" s="26" t="s">
        <v>31</v>
      </c>
      <c r="V30" s="26" t="s">
        <v>120</v>
      </c>
      <c r="W30" s="2"/>
      <c r="X30" s="2"/>
      <c r="Y30" s="2"/>
      <c r="Z30" s="2"/>
      <c r="AA30" s="2"/>
      <c r="AB30" s="2"/>
      <c r="AC30" s="2"/>
      <c r="AD30" s="2"/>
      <c r="AE30" s="2"/>
      <c r="AF30" s="2"/>
      <c r="AG30" s="2"/>
      <c r="AH30" s="2"/>
      <c r="AI30" s="2"/>
      <c r="AJ30" s="2"/>
    </row>
    <row r="31" spans="1:36" ht="121.5" customHeight="1" x14ac:dyDescent="0.25">
      <c r="A31" s="10">
        <v>46</v>
      </c>
      <c r="B31" s="39" t="s">
        <v>121</v>
      </c>
      <c r="C31" s="40" t="s">
        <v>122</v>
      </c>
      <c r="D31" s="26" t="s">
        <v>118</v>
      </c>
      <c r="E31" s="41">
        <v>4995</v>
      </c>
      <c r="F31" s="42">
        <v>359</v>
      </c>
      <c r="G31" s="41">
        <v>20</v>
      </c>
      <c r="H31" s="42">
        <v>1.1100000000000001</v>
      </c>
      <c r="I31" s="43" t="s">
        <v>27</v>
      </c>
      <c r="J31" s="41">
        <v>22</v>
      </c>
      <c r="K31" s="42">
        <v>0.54</v>
      </c>
      <c r="L31" s="43" t="s">
        <v>27</v>
      </c>
      <c r="M31" s="41">
        <v>317</v>
      </c>
      <c r="N31" s="42">
        <v>7.7</v>
      </c>
      <c r="O31" s="43" t="s">
        <v>27</v>
      </c>
      <c r="P31" s="26" t="s">
        <v>28</v>
      </c>
      <c r="Q31" s="26" t="s">
        <v>28</v>
      </c>
      <c r="R31" s="26" t="s">
        <v>28</v>
      </c>
      <c r="S31" s="26" t="s">
        <v>119</v>
      </c>
      <c r="T31" s="26" t="s">
        <v>30</v>
      </c>
      <c r="U31" s="26" t="s">
        <v>31</v>
      </c>
      <c r="V31" s="26" t="s">
        <v>120</v>
      </c>
      <c r="W31" s="2"/>
      <c r="X31" s="2"/>
      <c r="Y31" s="2"/>
      <c r="Z31" s="2"/>
      <c r="AA31" s="2"/>
      <c r="AB31" s="2"/>
      <c r="AC31" s="2"/>
      <c r="AD31" s="2"/>
      <c r="AE31" s="2"/>
      <c r="AF31" s="2"/>
      <c r="AG31" s="2"/>
      <c r="AH31" s="2"/>
      <c r="AI31" s="2"/>
      <c r="AJ31" s="2"/>
    </row>
    <row r="32" spans="1:36" ht="117.75" customHeight="1" x14ac:dyDescent="0.25">
      <c r="A32" s="10">
        <v>47</v>
      </c>
      <c r="B32" s="39" t="s">
        <v>123</v>
      </c>
      <c r="C32" s="40" t="s">
        <v>124</v>
      </c>
      <c r="D32" s="26" t="s">
        <v>118</v>
      </c>
      <c r="E32" s="41">
        <v>409</v>
      </c>
      <c r="F32" s="42">
        <v>501</v>
      </c>
      <c r="G32" s="41">
        <v>18</v>
      </c>
      <c r="H32" s="42">
        <v>0.89</v>
      </c>
      <c r="I32" s="43" t="s">
        <v>27</v>
      </c>
      <c r="J32" s="41">
        <v>138</v>
      </c>
      <c r="K32" s="42">
        <v>3.13</v>
      </c>
      <c r="L32" s="43" t="s">
        <v>27</v>
      </c>
      <c r="M32" s="41">
        <v>143</v>
      </c>
      <c r="N32" s="42">
        <v>3.22</v>
      </c>
      <c r="O32" s="43" t="s">
        <v>27</v>
      </c>
      <c r="P32" s="26" t="s">
        <v>28</v>
      </c>
      <c r="Q32" s="26" t="s">
        <v>28</v>
      </c>
      <c r="R32" s="26" t="s">
        <v>28</v>
      </c>
      <c r="S32" s="26" t="s">
        <v>119</v>
      </c>
      <c r="T32" s="26" t="s">
        <v>30</v>
      </c>
      <c r="U32" s="26" t="s">
        <v>31</v>
      </c>
      <c r="V32" s="26" t="s">
        <v>120</v>
      </c>
      <c r="W32" s="2"/>
      <c r="X32" s="2"/>
      <c r="Y32" s="2"/>
      <c r="Z32" s="2"/>
      <c r="AA32" s="2"/>
      <c r="AB32" s="2"/>
      <c r="AC32" s="2"/>
      <c r="AD32" s="2"/>
      <c r="AE32" s="2"/>
      <c r="AF32" s="2"/>
      <c r="AG32" s="2"/>
      <c r="AH32" s="2"/>
      <c r="AI32" s="2"/>
      <c r="AJ32" s="2"/>
    </row>
    <row r="33" spans="1:36" ht="54" x14ac:dyDescent="0.25">
      <c r="A33" s="10">
        <v>48</v>
      </c>
      <c r="B33" s="39" t="s">
        <v>125</v>
      </c>
      <c r="C33" s="40" t="s">
        <v>126</v>
      </c>
      <c r="D33" s="26" t="s">
        <v>118</v>
      </c>
      <c r="E33" s="41"/>
      <c r="F33" s="42">
        <v>753</v>
      </c>
      <c r="G33" s="41">
        <v>325</v>
      </c>
      <c r="H33" s="42">
        <v>8.34</v>
      </c>
      <c r="I33" s="43" t="s">
        <v>27</v>
      </c>
      <c r="J33" s="41">
        <v>270</v>
      </c>
      <c r="K33" s="42">
        <v>3</v>
      </c>
      <c r="L33" s="43" t="s">
        <v>27</v>
      </c>
      <c r="M33" s="41">
        <v>158</v>
      </c>
      <c r="N33" s="42">
        <v>1.73</v>
      </c>
      <c r="O33" s="43" t="s">
        <v>27</v>
      </c>
      <c r="P33" s="26" t="s">
        <v>28</v>
      </c>
      <c r="Q33" s="26" t="s">
        <v>28</v>
      </c>
      <c r="R33" s="26" t="s">
        <v>28</v>
      </c>
      <c r="S33" s="26" t="s">
        <v>119</v>
      </c>
      <c r="T33" s="26" t="s">
        <v>30</v>
      </c>
      <c r="U33" s="26" t="s">
        <v>31</v>
      </c>
      <c r="V33" s="26" t="s">
        <v>120</v>
      </c>
      <c r="W33" s="2"/>
      <c r="X33" s="2"/>
      <c r="Y33" s="2"/>
      <c r="Z33" s="2"/>
      <c r="AA33" s="2"/>
      <c r="AB33" s="2"/>
      <c r="AC33" s="2"/>
      <c r="AD33" s="2"/>
      <c r="AE33" s="2"/>
      <c r="AF33" s="2"/>
      <c r="AG33" s="2"/>
      <c r="AH33" s="2"/>
      <c r="AI33" s="2"/>
      <c r="AJ33" s="2"/>
    </row>
    <row r="34" spans="1:36" ht="54" x14ac:dyDescent="0.25">
      <c r="A34" s="10">
        <v>49</v>
      </c>
      <c r="B34" s="39" t="s">
        <v>127</v>
      </c>
      <c r="C34" s="40" t="s">
        <v>128</v>
      </c>
      <c r="D34" s="26" t="s">
        <v>118</v>
      </c>
      <c r="E34" s="41">
        <v>0</v>
      </c>
      <c r="F34" s="42">
        <v>406</v>
      </c>
      <c r="G34" s="41">
        <v>56</v>
      </c>
      <c r="H34" s="42">
        <v>0.25</v>
      </c>
      <c r="I34" s="43" t="s">
        <v>27</v>
      </c>
      <c r="J34" s="41" t="s">
        <v>77</v>
      </c>
      <c r="K34" s="42">
        <v>0</v>
      </c>
      <c r="L34" s="43" t="s">
        <v>27</v>
      </c>
      <c r="M34" s="41">
        <v>350</v>
      </c>
      <c r="N34" s="42">
        <v>0.61</v>
      </c>
      <c r="O34" s="43" t="s">
        <v>27</v>
      </c>
      <c r="P34" s="26" t="s">
        <v>28</v>
      </c>
      <c r="Q34" s="26" t="s">
        <v>28</v>
      </c>
      <c r="R34" s="26" t="s">
        <v>28</v>
      </c>
      <c r="S34" s="26" t="s">
        <v>119</v>
      </c>
      <c r="T34" s="26" t="s">
        <v>30</v>
      </c>
      <c r="U34" s="26" t="s">
        <v>31</v>
      </c>
      <c r="V34" s="26" t="s">
        <v>120</v>
      </c>
      <c r="W34" s="2"/>
      <c r="X34" s="2"/>
      <c r="Y34" s="2"/>
      <c r="Z34" s="2"/>
      <c r="AA34" s="2"/>
      <c r="AB34" s="2"/>
      <c r="AC34" s="2"/>
      <c r="AD34" s="2"/>
      <c r="AE34" s="2"/>
      <c r="AF34" s="2"/>
      <c r="AG34" s="2"/>
      <c r="AH34" s="2"/>
      <c r="AI34" s="2"/>
      <c r="AJ34" s="2"/>
    </row>
    <row r="35" spans="1:36" ht="54" x14ac:dyDescent="0.25">
      <c r="A35" s="10">
        <v>50</v>
      </c>
      <c r="B35" s="39" t="s">
        <v>129</v>
      </c>
      <c r="C35" s="40" t="s">
        <v>130</v>
      </c>
      <c r="D35" s="26" t="s">
        <v>118</v>
      </c>
      <c r="E35" s="41">
        <v>205</v>
      </c>
      <c r="F35" s="42">
        <v>40</v>
      </c>
      <c r="G35" s="41">
        <v>10</v>
      </c>
      <c r="H35" s="42">
        <v>1.77</v>
      </c>
      <c r="I35" s="43" t="s">
        <v>27</v>
      </c>
      <c r="J35" s="41">
        <v>29</v>
      </c>
      <c r="K35" s="42">
        <v>2.88</v>
      </c>
      <c r="L35" s="43" t="s">
        <v>27</v>
      </c>
      <c r="M35" s="41">
        <v>1</v>
      </c>
      <c r="N35" s="42">
        <v>0.25</v>
      </c>
      <c r="O35" s="43" t="s">
        <v>27</v>
      </c>
      <c r="P35" s="26" t="s">
        <v>28</v>
      </c>
      <c r="Q35" s="26" t="s">
        <v>28</v>
      </c>
      <c r="R35" s="26" t="s">
        <v>28</v>
      </c>
      <c r="S35" s="26" t="s">
        <v>119</v>
      </c>
      <c r="T35" s="26" t="s">
        <v>30</v>
      </c>
      <c r="U35" s="26" t="s">
        <v>31</v>
      </c>
      <c r="V35" s="26" t="s">
        <v>120</v>
      </c>
      <c r="W35" s="2"/>
      <c r="X35" s="2"/>
      <c r="Y35" s="2"/>
      <c r="Z35" s="2"/>
      <c r="AA35" s="2"/>
      <c r="AB35" s="2"/>
      <c r="AC35" s="2"/>
      <c r="AD35" s="2"/>
      <c r="AE35" s="2"/>
      <c r="AF35" s="2"/>
      <c r="AG35" s="2"/>
      <c r="AH35" s="2"/>
      <c r="AI35" s="2"/>
      <c r="AJ35" s="2"/>
    </row>
    <row r="36" spans="1:36" ht="54" x14ac:dyDescent="0.25">
      <c r="A36" s="10">
        <v>51</v>
      </c>
      <c r="B36" s="39" t="s">
        <v>131</v>
      </c>
      <c r="C36" s="40" t="s">
        <v>132</v>
      </c>
      <c r="D36" s="26" t="s">
        <v>118</v>
      </c>
      <c r="E36" s="41">
        <v>33</v>
      </c>
      <c r="F36" s="42">
        <v>9</v>
      </c>
      <c r="G36" s="41">
        <v>1</v>
      </c>
      <c r="H36" s="42">
        <v>1.57</v>
      </c>
      <c r="I36" s="43" t="s">
        <v>27</v>
      </c>
      <c r="J36" s="41">
        <v>6</v>
      </c>
      <c r="K36" s="42">
        <v>0.24</v>
      </c>
      <c r="L36" s="43" t="s">
        <v>27</v>
      </c>
      <c r="M36" s="41">
        <v>2</v>
      </c>
      <c r="N36" s="42">
        <v>0.12</v>
      </c>
      <c r="O36" s="43" t="s">
        <v>27</v>
      </c>
      <c r="P36" s="26" t="s">
        <v>28</v>
      </c>
      <c r="Q36" s="26" t="s">
        <v>28</v>
      </c>
      <c r="R36" s="26" t="s">
        <v>28</v>
      </c>
      <c r="S36" s="26" t="s">
        <v>119</v>
      </c>
      <c r="T36" s="26" t="s">
        <v>30</v>
      </c>
      <c r="U36" s="26" t="s">
        <v>31</v>
      </c>
      <c r="V36" s="26" t="s">
        <v>120</v>
      </c>
      <c r="W36" s="2"/>
      <c r="X36" s="2"/>
      <c r="Y36" s="2"/>
      <c r="Z36" s="2"/>
      <c r="AA36" s="2"/>
      <c r="AB36" s="2"/>
      <c r="AC36" s="2"/>
      <c r="AD36" s="2"/>
      <c r="AE36" s="2"/>
      <c r="AF36" s="2"/>
      <c r="AG36" s="2"/>
      <c r="AH36" s="2"/>
      <c r="AI36" s="2"/>
      <c r="AJ36" s="2"/>
    </row>
    <row r="37" spans="1:36" ht="138" customHeight="1" x14ac:dyDescent="0.25">
      <c r="A37" s="10">
        <v>52</v>
      </c>
      <c r="B37" s="39" t="s">
        <v>133</v>
      </c>
      <c r="C37" s="40" t="s">
        <v>134</v>
      </c>
      <c r="D37" s="26" t="s">
        <v>118</v>
      </c>
      <c r="E37" s="41">
        <v>0</v>
      </c>
      <c r="F37" s="42">
        <v>12</v>
      </c>
      <c r="G37" s="41">
        <v>9</v>
      </c>
      <c r="H37" s="42">
        <v>0.96</v>
      </c>
      <c r="I37" s="43" t="s">
        <v>27</v>
      </c>
      <c r="J37" s="41">
        <v>3</v>
      </c>
      <c r="K37" s="42">
        <v>0.18</v>
      </c>
      <c r="L37" s="43" t="s">
        <v>27</v>
      </c>
      <c r="M37" s="41" t="s">
        <v>77</v>
      </c>
      <c r="N37" s="42">
        <v>0</v>
      </c>
      <c r="O37" s="43" t="s">
        <v>27</v>
      </c>
      <c r="P37" s="26" t="s">
        <v>28</v>
      </c>
      <c r="Q37" s="26" t="s">
        <v>28</v>
      </c>
      <c r="R37" s="26" t="s">
        <v>28</v>
      </c>
      <c r="S37" s="26" t="s">
        <v>119</v>
      </c>
      <c r="T37" s="26" t="s">
        <v>30</v>
      </c>
      <c r="U37" s="26" t="s">
        <v>31</v>
      </c>
      <c r="V37" s="26" t="s">
        <v>120</v>
      </c>
      <c r="W37" s="2"/>
      <c r="X37" s="2"/>
      <c r="Y37" s="2"/>
      <c r="Z37" s="2"/>
      <c r="AA37" s="2"/>
      <c r="AB37" s="2"/>
      <c r="AC37" s="2"/>
      <c r="AD37" s="2"/>
      <c r="AE37" s="2"/>
      <c r="AF37" s="2"/>
      <c r="AG37" s="2"/>
      <c r="AH37" s="2"/>
      <c r="AI37" s="2"/>
      <c r="AJ37" s="2"/>
    </row>
    <row r="38" spans="1:36" ht="108" customHeight="1" x14ac:dyDescent="0.25">
      <c r="A38" s="10">
        <v>53</v>
      </c>
      <c r="B38" s="39" t="s">
        <v>135</v>
      </c>
      <c r="C38" s="40" t="s">
        <v>136</v>
      </c>
      <c r="D38" s="26" t="s">
        <v>118</v>
      </c>
      <c r="E38" s="41">
        <v>23585</v>
      </c>
      <c r="F38" s="42">
        <v>1979</v>
      </c>
      <c r="G38" s="41">
        <v>666</v>
      </c>
      <c r="H38" s="42">
        <v>7.99</v>
      </c>
      <c r="I38" s="43" t="s">
        <v>27</v>
      </c>
      <c r="J38" s="41">
        <v>313</v>
      </c>
      <c r="K38" s="42">
        <v>5.74</v>
      </c>
      <c r="L38" s="43" t="s">
        <v>27</v>
      </c>
      <c r="M38" s="41">
        <v>1000</v>
      </c>
      <c r="N38" s="42">
        <v>12</v>
      </c>
      <c r="O38" s="43" t="s">
        <v>27</v>
      </c>
      <c r="P38" s="26" t="s">
        <v>28</v>
      </c>
      <c r="Q38" s="26" t="s">
        <v>28</v>
      </c>
      <c r="R38" s="26" t="s">
        <v>28</v>
      </c>
      <c r="S38" s="26" t="s">
        <v>119</v>
      </c>
      <c r="T38" s="26" t="s">
        <v>30</v>
      </c>
      <c r="U38" s="26" t="s">
        <v>31</v>
      </c>
      <c r="V38" s="26" t="s">
        <v>120</v>
      </c>
      <c r="W38" s="2"/>
      <c r="X38" s="2"/>
      <c r="Y38" s="2"/>
      <c r="Z38" s="2"/>
      <c r="AA38" s="2"/>
      <c r="AB38" s="2"/>
      <c r="AC38" s="2"/>
      <c r="AD38" s="2"/>
      <c r="AE38" s="2"/>
      <c r="AF38" s="2"/>
      <c r="AG38" s="2"/>
      <c r="AH38" s="2"/>
      <c r="AI38" s="2"/>
      <c r="AJ38" s="2"/>
    </row>
    <row r="39" spans="1:36" ht="72" x14ac:dyDescent="0.25">
      <c r="A39" s="10">
        <v>54</v>
      </c>
      <c r="B39" s="39" t="s">
        <v>137</v>
      </c>
      <c r="C39" s="40" t="s">
        <v>138</v>
      </c>
      <c r="D39" s="26" t="s">
        <v>118</v>
      </c>
      <c r="E39" s="41">
        <v>0</v>
      </c>
      <c r="F39" s="44">
        <v>33</v>
      </c>
      <c r="G39" s="41" t="s">
        <v>77</v>
      </c>
      <c r="H39" s="42">
        <v>0</v>
      </c>
      <c r="I39" s="43" t="s">
        <v>27</v>
      </c>
      <c r="J39" s="41">
        <v>15</v>
      </c>
      <c r="K39" s="42">
        <v>3</v>
      </c>
      <c r="L39" s="43" t="s">
        <v>27</v>
      </c>
      <c r="M39" s="41">
        <v>18</v>
      </c>
      <c r="N39" s="42">
        <v>2.9</v>
      </c>
      <c r="O39" s="43" t="s">
        <v>27</v>
      </c>
      <c r="P39" s="26" t="s">
        <v>28</v>
      </c>
      <c r="Q39" s="26" t="s">
        <v>28</v>
      </c>
      <c r="R39" s="26" t="s">
        <v>28</v>
      </c>
      <c r="S39" s="26" t="s">
        <v>119</v>
      </c>
      <c r="T39" s="26" t="s">
        <v>30</v>
      </c>
      <c r="U39" s="26" t="s">
        <v>31</v>
      </c>
      <c r="V39" s="26" t="s">
        <v>120</v>
      </c>
      <c r="W39" s="2"/>
      <c r="X39" s="2"/>
      <c r="Y39" s="2"/>
      <c r="Z39" s="2"/>
      <c r="AA39" s="2"/>
      <c r="AB39" s="2"/>
      <c r="AC39" s="2"/>
      <c r="AD39" s="2"/>
      <c r="AE39" s="2"/>
      <c r="AF39" s="2"/>
      <c r="AG39" s="2"/>
      <c r="AH39" s="2"/>
      <c r="AI39" s="2"/>
      <c r="AJ39" s="2"/>
    </row>
    <row r="40" spans="1:36" ht="54" x14ac:dyDescent="0.25">
      <c r="A40" s="10">
        <v>57</v>
      </c>
      <c r="B40" s="11" t="s">
        <v>139</v>
      </c>
      <c r="C40" s="12" t="s">
        <v>140</v>
      </c>
      <c r="D40" s="10" t="s">
        <v>141</v>
      </c>
      <c r="E40" s="9"/>
      <c r="F40" s="14">
        <v>3500</v>
      </c>
      <c r="G40" s="14"/>
      <c r="H40" s="14">
        <v>1000</v>
      </c>
      <c r="I40" s="9"/>
      <c r="J40" s="14"/>
      <c r="K40" s="14">
        <v>1000</v>
      </c>
      <c r="L40" s="9"/>
      <c r="M40" s="14"/>
      <c r="N40" s="14">
        <v>1500</v>
      </c>
      <c r="O40" s="9"/>
      <c r="P40" s="10" t="s">
        <v>77</v>
      </c>
      <c r="Q40" s="10" t="s">
        <v>77</v>
      </c>
      <c r="R40" s="10" t="s">
        <v>77</v>
      </c>
      <c r="S40" s="10" t="s">
        <v>58</v>
      </c>
      <c r="T40" s="10" t="s">
        <v>30</v>
      </c>
      <c r="U40" s="10" t="s">
        <v>78</v>
      </c>
      <c r="V40" s="10" t="s">
        <v>142</v>
      </c>
      <c r="W40" s="2"/>
      <c r="X40" s="2"/>
      <c r="Y40" s="2"/>
      <c r="Z40" s="2"/>
      <c r="AA40" s="2"/>
      <c r="AB40" s="2"/>
      <c r="AC40" s="2"/>
      <c r="AD40" s="2"/>
      <c r="AE40" s="2"/>
      <c r="AF40" s="2"/>
      <c r="AG40" s="2"/>
      <c r="AH40" s="2"/>
      <c r="AI40" s="2"/>
      <c r="AJ40" s="2"/>
    </row>
    <row r="41" spans="1:36" ht="54" x14ac:dyDescent="0.25">
      <c r="A41" s="10">
        <v>58</v>
      </c>
      <c r="B41" s="11" t="s">
        <v>139</v>
      </c>
      <c r="C41" s="12" t="s">
        <v>143</v>
      </c>
      <c r="D41" s="10" t="s">
        <v>144</v>
      </c>
      <c r="E41" s="9"/>
      <c r="F41" s="14">
        <v>3.75</v>
      </c>
      <c r="G41" s="14"/>
      <c r="H41" s="14">
        <v>1</v>
      </c>
      <c r="I41" s="9"/>
      <c r="J41" s="14"/>
      <c r="K41" s="14">
        <v>1</v>
      </c>
      <c r="L41" s="9"/>
      <c r="M41" s="14"/>
      <c r="N41" s="14">
        <v>1.75</v>
      </c>
      <c r="O41" s="9"/>
      <c r="P41" s="10" t="s">
        <v>77</v>
      </c>
      <c r="Q41" s="10" t="s">
        <v>77</v>
      </c>
      <c r="R41" s="10" t="s">
        <v>77</v>
      </c>
      <c r="S41" s="10" t="s">
        <v>58</v>
      </c>
      <c r="T41" s="10" t="s">
        <v>30</v>
      </c>
      <c r="U41" s="10" t="s">
        <v>78</v>
      </c>
      <c r="V41" s="10" t="s">
        <v>142</v>
      </c>
      <c r="W41" s="2"/>
      <c r="X41" s="2"/>
      <c r="Y41" s="2"/>
      <c r="Z41" s="2"/>
      <c r="AA41" s="2"/>
      <c r="AB41" s="2"/>
      <c r="AC41" s="2"/>
      <c r="AD41" s="2"/>
      <c r="AE41" s="2"/>
      <c r="AF41" s="2"/>
      <c r="AG41" s="2"/>
      <c r="AH41" s="2"/>
      <c r="AI41" s="2"/>
      <c r="AJ41" s="2"/>
    </row>
    <row r="42" spans="1:36" ht="54" x14ac:dyDescent="0.25">
      <c r="A42" s="10">
        <v>62</v>
      </c>
      <c r="B42" s="11" t="s">
        <v>145</v>
      </c>
      <c r="C42" s="12" t="s">
        <v>145</v>
      </c>
      <c r="D42" s="10" t="s">
        <v>146</v>
      </c>
      <c r="E42" s="106" t="s">
        <v>147</v>
      </c>
      <c r="F42" s="14">
        <v>500</v>
      </c>
      <c r="G42" s="15">
        <v>147</v>
      </c>
      <c r="H42" s="14">
        <v>38.01</v>
      </c>
      <c r="I42" s="9" t="s">
        <v>148</v>
      </c>
      <c r="J42" s="15">
        <v>151</v>
      </c>
      <c r="K42" s="14">
        <v>38.270000000000003</v>
      </c>
      <c r="L42" s="9" t="s">
        <v>148</v>
      </c>
      <c r="M42" s="15">
        <v>183</v>
      </c>
      <c r="N42" s="14">
        <v>45.7</v>
      </c>
      <c r="O42" s="9" t="s">
        <v>148</v>
      </c>
      <c r="P42" s="10" t="s">
        <v>77</v>
      </c>
      <c r="Q42" s="10" t="s">
        <v>77</v>
      </c>
      <c r="R42" s="10" t="s">
        <v>77</v>
      </c>
      <c r="S42" s="10" t="s">
        <v>58</v>
      </c>
      <c r="T42" s="10" t="s">
        <v>30</v>
      </c>
      <c r="U42" s="10" t="s">
        <v>87</v>
      </c>
      <c r="V42" s="10" t="s">
        <v>149</v>
      </c>
      <c r="W42" s="2"/>
      <c r="X42" s="2"/>
      <c r="Y42" s="2"/>
      <c r="Z42" s="2"/>
      <c r="AA42" s="2"/>
      <c r="AB42" s="2"/>
      <c r="AC42" s="2"/>
      <c r="AD42" s="2"/>
      <c r="AE42" s="2"/>
      <c r="AF42" s="2"/>
      <c r="AG42" s="2"/>
      <c r="AH42" s="2"/>
      <c r="AI42" s="2"/>
      <c r="AJ42" s="2"/>
    </row>
    <row r="43" spans="1:36" ht="54" x14ac:dyDescent="0.25">
      <c r="A43" s="10">
        <v>63</v>
      </c>
      <c r="B43" s="11" t="s">
        <v>150</v>
      </c>
      <c r="C43" s="12" t="s">
        <v>150</v>
      </c>
      <c r="D43" s="10" t="s">
        <v>42</v>
      </c>
      <c r="E43" s="46" t="s">
        <v>151</v>
      </c>
      <c r="F43" s="14">
        <v>2.25</v>
      </c>
      <c r="G43" s="14">
        <v>0.89</v>
      </c>
      <c r="H43" s="14">
        <v>74.22</v>
      </c>
      <c r="I43" s="9" t="s">
        <v>148</v>
      </c>
      <c r="J43" s="14">
        <v>0.85</v>
      </c>
      <c r="K43" s="14">
        <v>74.53</v>
      </c>
      <c r="L43" s="9" t="s">
        <v>148</v>
      </c>
      <c r="M43" s="14">
        <v>1.147</v>
      </c>
      <c r="N43" s="14">
        <v>114.97</v>
      </c>
      <c r="O43" s="9" t="s">
        <v>148</v>
      </c>
      <c r="P43" s="10" t="s">
        <v>77</v>
      </c>
      <c r="Q43" s="10" t="s">
        <v>77</v>
      </c>
      <c r="R43" s="10" t="s">
        <v>77</v>
      </c>
      <c r="S43" s="10" t="s">
        <v>58</v>
      </c>
      <c r="T43" s="10" t="s">
        <v>30</v>
      </c>
      <c r="U43" s="10" t="s">
        <v>87</v>
      </c>
      <c r="V43" s="10" t="s">
        <v>149</v>
      </c>
      <c r="W43" s="2"/>
      <c r="X43" s="2"/>
      <c r="Y43" s="2"/>
      <c r="Z43" s="2"/>
      <c r="AA43" s="2"/>
      <c r="AB43" s="2"/>
      <c r="AC43" s="2"/>
      <c r="AD43" s="2"/>
      <c r="AE43" s="2"/>
      <c r="AF43" s="2"/>
      <c r="AG43" s="2"/>
      <c r="AH43" s="2"/>
      <c r="AI43" s="2"/>
      <c r="AJ43" s="2"/>
    </row>
    <row r="44" spans="1:36" ht="54" x14ac:dyDescent="0.25">
      <c r="A44" s="10">
        <v>64</v>
      </c>
      <c r="B44" s="11" t="s">
        <v>152</v>
      </c>
      <c r="C44" s="12" t="s">
        <v>152</v>
      </c>
      <c r="D44" s="10" t="s">
        <v>146</v>
      </c>
      <c r="E44" s="46" t="s">
        <v>153</v>
      </c>
      <c r="F44" s="14">
        <v>16500</v>
      </c>
      <c r="G44" s="15">
        <v>4168</v>
      </c>
      <c r="H44" s="14">
        <v>52.52</v>
      </c>
      <c r="I44" s="9" t="s">
        <v>148</v>
      </c>
      <c r="J44" s="15">
        <v>3862</v>
      </c>
      <c r="K44" s="14">
        <v>56.52</v>
      </c>
      <c r="L44" s="9" t="s">
        <v>148</v>
      </c>
      <c r="M44" s="15">
        <v>4604</v>
      </c>
      <c r="N44" s="14">
        <v>70.45</v>
      </c>
      <c r="O44" s="9" t="s">
        <v>148</v>
      </c>
      <c r="P44" s="10" t="s">
        <v>77</v>
      </c>
      <c r="Q44" s="10" t="s">
        <v>77</v>
      </c>
      <c r="R44" s="10" t="s">
        <v>77</v>
      </c>
      <c r="S44" s="10" t="s">
        <v>58</v>
      </c>
      <c r="T44" s="10" t="s">
        <v>30</v>
      </c>
      <c r="U44" s="10" t="s">
        <v>87</v>
      </c>
      <c r="V44" s="10" t="s">
        <v>149</v>
      </c>
      <c r="W44" s="2"/>
      <c r="X44" s="2"/>
      <c r="Y44" s="2"/>
      <c r="Z44" s="2"/>
      <c r="AA44" s="2"/>
      <c r="AB44" s="2"/>
      <c r="AC44" s="2"/>
      <c r="AD44" s="2"/>
      <c r="AE44" s="2"/>
      <c r="AF44" s="2"/>
      <c r="AG44" s="2"/>
      <c r="AH44" s="2"/>
      <c r="AI44" s="2"/>
      <c r="AJ44" s="2"/>
    </row>
    <row r="45" spans="1:36" ht="54" x14ac:dyDescent="0.25">
      <c r="A45" s="10">
        <v>65</v>
      </c>
      <c r="B45" s="11" t="s">
        <v>154</v>
      </c>
      <c r="C45" s="12" t="s">
        <v>154</v>
      </c>
      <c r="D45" s="10" t="s">
        <v>146</v>
      </c>
      <c r="E45" s="46" t="s">
        <v>155</v>
      </c>
      <c r="F45" s="14">
        <v>3000</v>
      </c>
      <c r="G45" s="15">
        <v>912</v>
      </c>
      <c r="H45" s="14">
        <v>14.86</v>
      </c>
      <c r="I45" s="9" t="s">
        <v>148</v>
      </c>
      <c r="J45" s="15">
        <v>1061</v>
      </c>
      <c r="K45" s="14">
        <v>17.11</v>
      </c>
      <c r="L45" s="9" t="s">
        <v>148</v>
      </c>
      <c r="M45" s="15">
        <v>1690</v>
      </c>
      <c r="N45" s="14">
        <v>30.08</v>
      </c>
      <c r="O45" s="9" t="s">
        <v>148</v>
      </c>
      <c r="P45" s="10" t="s">
        <v>77</v>
      </c>
      <c r="Q45" s="10" t="s">
        <v>77</v>
      </c>
      <c r="R45" s="10" t="s">
        <v>77</v>
      </c>
      <c r="S45" s="10" t="s">
        <v>58</v>
      </c>
      <c r="T45" s="10" t="s">
        <v>30</v>
      </c>
      <c r="U45" s="10" t="s">
        <v>87</v>
      </c>
      <c r="V45" s="10" t="s">
        <v>149</v>
      </c>
      <c r="W45" s="2"/>
      <c r="X45" s="2"/>
      <c r="Y45" s="2"/>
      <c r="Z45" s="2"/>
      <c r="AA45" s="2"/>
      <c r="AB45" s="2"/>
      <c r="AC45" s="2"/>
      <c r="AD45" s="2"/>
      <c r="AE45" s="2"/>
      <c r="AF45" s="2"/>
      <c r="AG45" s="2"/>
      <c r="AH45" s="2"/>
      <c r="AI45" s="2"/>
      <c r="AJ45" s="2"/>
    </row>
    <row r="46" spans="1:36" ht="198" x14ac:dyDescent="0.25">
      <c r="A46" s="10">
        <v>66</v>
      </c>
      <c r="B46" s="79" t="s">
        <v>156</v>
      </c>
      <c r="C46" s="107" t="s">
        <v>156</v>
      </c>
      <c r="D46" s="107" t="s">
        <v>118</v>
      </c>
      <c r="E46" s="108" t="s">
        <v>157</v>
      </c>
      <c r="F46" s="109" t="s">
        <v>158</v>
      </c>
      <c r="G46" s="107" t="s">
        <v>159</v>
      </c>
      <c r="H46" s="108">
        <v>294.17</v>
      </c>
      <c r="I46" s="110" t="s">
        <v>160</v>
      </c>
      <c r="J46" s="107" t="s">
        <v>161</v>
      </c>
      <c r="K46" s="108">
        <v>302.04000000000002</v>
      </c>
      <c r="L46" s="110" t="s">
        <v>160</v>
      </c>
      <c r="M46" s="110" t="s">
        <v>162</v>
      </c>
      <c r="N46" s="108">
        <v>796.3</v>
      </c>
      <c r="O46" s="110" t="s">
        <v>160</v>
      </c>
      <c r="P46" s="107"/>
      <c r="Q46" s="107"/>
      <c r="R46" s="107"/>
      <c r="S46" s="107" t="s">
        <v>163</v>
      </c>
      <c r="T46" s="107" t="s">
        <v>164</v>
      </c>
      <c r="U46" s="107" t="s">
        <v>165</v>
      </c>
      <c r="V46" s="110" t="s">
        <v>166</v>
      </c>
      <c r="W46" s="2"/>
      <c r="X46" s="2"/>
      <c r="Y46" s="2"/>
      <c r="Z46" s="2"/>
      <c r="AA46" s="2"/>
      <c r="AB46" s="2"/>
      <c r="AC46" s="2"/>
      <c r="AD46" s="2"/>
      <c r="AE46" s="2"/>
      <c r="AF46" s="2"/>
      <c r="AG46" s="2"/>
      <c r="AH46" s="2"/>
      <c r="AI46" s="2"/>
      <c r="AJ46" s="2"/>
    </row>
    <row r="47" spans="1:36" ht="180" x14ac:dyDescent="0.25">
      <c r="A47" s="10">
        <v>69</v>
      </c>
      <c r="B47" s="111" t="s">
        <v>167</v>
      </c>
      <c r="C47" s="34" t="s">
        <v>168</v>
      </c>
      <c r="D47" s="112" t="s">
        <v>169</v>
      </c>
      <c r="E47" s="113">
        <v>236.02</v>
      </c>
      <c r="F47" s="113">
        <v>329.98</v>
      </c>
      <c r="G47" s="113">
        <v>291.89</v>
      </c>
      <c r="H47" s="113">
        <v>1084.53</v>
      </c>
      <c r="I47" s="113" t="s">
        <v>160</v>
      </c>
      <c r="J47" s="113">
        <v>297</v>
      </c>
      <c r="K47" s="113">
        <v>1915.11</v>
      </c>
      <c r="L47" s="113" t="s">
        <v>160</v>
      </c>
      <c r="M47" s="113">
        <v>329.99</v>
      </c>
      <c r="N47" s="113">
        <v>3857.94</v>
      </c>
      <c r="O47" s="113" t="s">
        <v>160</v>
      </c>
      <c r="P47" s="113" t="s">
        <v>170</v>
      </c>
      <c r="Q47" s="113" t="s">
        <v>171</v>
      </c>
      <c r="R47" s="113" t="s">
        <v>172</v>
      </c>
      <c r="S47" s="113" t="s">
        <v>173</v>
      </c>
      <c r="T47" s="113" t="s">
        <v>30</v>
      </c>
      <c r="U47" s="113" t="s">
        <v>174</v>
      </c>
      <c r="V47" s="113" t="s">
        <v>175</v>
      </c>
      <c r="W47" s="2"/>
      <c r="X47" s="2"/>
      <c r="Y47" s="2"/>
      <c r="Z47" s="2"/>
      <c r="AA47" s="2"/>
      <c r="AB47" s="2"/>
      <c r="AC47" s="2"/>
      <c r="AD47" s="2"/>
      <c r="AE47" s="2"/>
      <c r="AF47" s="2"/>
      <c r="AG47" s="2"/>
      <c r="AH47" s="2"/>
      <c r="AI47" s="2"/>
      <c r="AJ47" s="2"/>
    </row>
    <row r="48" spans="1:36" ht="72" x14ac:dyDescent="0.25">
      <c r="A48" s="10">
        <v>71</v>
      </c>
      <c r="B48" s="111" t="s">
        <v>176</v>
      </c>
      <c r="C48" s="80" t="s">
        <v>177</v>
      </c>
      <c r="D48" s="41" t="s">
        <v>118</v>
      </c>
      <c r="E48" s="41">
        <v>400</v>
      </c>
      <c r="F48" s="41">
        <v>500</v>
      </c>
      <c r="G48" s="41">
        <v>400</v>
      </c>
      <c r="H48" s="114">
        <v>52</v>
      </c>
      <c r="I48" s="41" t="s">
        <v>148</v>
      </c>
      <c r="J48" s="41">
        <v>400</v>
      </c>
      <c r="K48" s="114">
        <v>52</v>
      </c>
      <c r="L48" s="41" t="s">
        <v>148</v>
      </c>
      <c r="M48" s="41">
        <v>500</v>
      </c>
      <c r="N48" s="114">
        <v>52</v>
      </c>
      <c r="O48" s="41" t="s">
        <v>148</v>
      </c>
      <c r="P48" s="115" t="s">
        <v>172</v>
      </c>
      <c r="Q48" s="115" t="s">
        <v>172</v>
      </c>
      <c r="R48" s="115" t="s">
        <v>172</v>
      </c>
      <c r="S48" s="103" t="s">
        <v>173</v>
      </c>
      <c r="T48" s="103" t="s">
        <v>30</v>
      </c>
      <c r="U48" s="103" t="s">
        <v>174</v>
      </c>
      <c r="V48" s="103" t="s">
        <v>175</v>
      </c>
      <c r="W48" s="2"/>
      <c r="X48" s="2"/>
      <c r="Y48" s="2"/>
      <c r="Z48" s="2"/>
      <c r="AA48" s="2"/>
      <c r="AB48" s="2"/>
      <c r="AC48" s="2"/>
      <c r="AD48" s="2"/>
      <c r="AE48" s="2"/>
      <c r="AF48" s="2"/>
      <c r="AG48" s="2"/>
      <c r="AH48" s="2"/>
      <c r="AI48" s="2"/>
      <c r="AJ48" s="2"/>
    </row>
    <row r="49" spans="1:36" ht="144" x14ac:dyDescent="0.25">
      <c r="A49" s="10">
        <v>85</v>
      </c>
      <c r="B49" s="11" t="s">
        <v>178</v>
      </c>
      <c r="C49" s="12" t="s">
        <v>179</v>
      </c>
      <c r="D49" s="26" t="s">
        <v>54</v>
      </c>
      <c r="E49" s="46" t="s">
        <v>180</v>
      </c>
      <c r="F49" s="27" t="s">
        <v>181</v>
      </c>
      <c r="G49" s="116" t="s">
        <v>182</v>
      </c>
      <c r="H49" s="14">
        <v>3169.37</v>
      </c>
      <c r="I49" s="46" t="s">
        <v>183</v>
      </c>
      <c r="J49" s="116" t="s">
        <v>184</v>
      </c>
      <c r="K49" s="14">
        <v>3730.34</v>
      </c>
      <c r="L49" s="46" t="s">
        <v>183</v>
      </c>
      <c r="M49" s="27" t="s">
        <v>181</v>
      </c>
      <c r="N49" s="14">
        <v>4004</v>
      </c>
      <c r="O49" s="46" t="s">
        <v>183</v>
      </c>
      <c r="P49" s="10"/>
      <c r="Q49" s="10"/>
      <c r="R49" s="10"/>
      <c r="S49" s="10" t="s">
        <v>185</v>
      </c>
      <c r="T49" s="10" t="s">
        <v>186</v>
      </c>
      <c r="U49" s="10" t="s">
        <v>187</v>
      </c>
      <c r="V49" s="10" t="s">
        <v>188</v>
      </c>
      <c r="W49" s="2"/>
      <c r="X49" s="2"/>
      <c r="Y49" s="2"/>
      <c r="Z49" s="2"/>
      <c r="AA49" s="2"/>
      <c r="AB49" s="2"/>
      <c r="AC49" s="2"/>
      <c r="AD49" s="2"/>
      <c r="AE49" s="2"/>
      <c r="AF49" s="2"/>
      <c r="AG49" s="2"/>
      <c r="AH49" s="2"/>
      <c r="AI49" s="2"/>
      <c r="AJ49" s="2"/>
    </row>
    <row r="50" spans="1:36" ht="162" x14ac:dyDescent="0.25">
      <c r="A50" s="10">
        <v>86</v>
      </c>
      <c r="B50" s="11" t="s">
        <v>178</v>
      </c>
      <c r="C50" s="12" t="s">
        <v>189</v>
      </c>
      <c r="D50" s="26" t="s">
        <v>54</v>
      </c>
      <c r="E50" s="46" t="s">
        <v>190</v>
      </c>
      <c r="F50" s="27" t="s">
        <v>189</v>
      </c>
      <c r="G50" s="42" t="s">
        <v>191</v>
      </c>
      <c r="H50" s="14">
        <v>312.27999999999997</v>
      </c>
      <c r="I50" s="46" t="s">
        <v>183</v>
      </c>
      <c r="J50" s="42" t="s">
        <v>191</v>
      </c>
      <c r="K50" s="14">
        <v>12.18</v>
      </c>
      <c r="L50" s="46" t="s">
        <v>183</v>
      </c>
      <c r="M50" s="42" t="s">
        <v>191</v>
      </c>
      <c r="N50" s="14">
        <v>146.19999999999999</v>
      </c>
      <c r="O50" s="46" t="s">
        <v>183</v>
      </c>
      <c r="P50" s="10"/>
      <c r="Q50" s="10"/>
      <c r="R50" s="10"/>
      <c r="S50" s="10" t="s">
        <v>185</v>
      </c>
      <c r="T50" s="10" t="s">
        <v>186</v>
      </c>
      <c r="U50" s="10" t="s">
        <v>187</v>
      </c>
      <c r="V50" s="10" t="s">
        <v>188</v>
      </c>
      <c r="W50" s="2"/>
      <c r="X50" s="2"/>
      <c r="Y50" s="2"/>
      <c r="Z50" s="2"/>
      <c r="AA50" s="2"/>
      <c r="AB50" s="2"/>
      <c r="AC50" s="2"/>
      <c r="AD50" s="2"/>
      <c r="AE50" s="2"/>
      <c r="AF50" s="2"/>
      <c r="AG50" s="2"/>
      <c r="AH50" s="2"/>
      <c r="AI50" s="2"/>
      <c r="AJ50" s="2"/>
    </row>
    <row r="51" spans="1:36" ht="36" x14ac:dyDescent="0.25">
      <c r="A51" s="10">
        <v>87</v>
      </c>
      <c r="B51" s="11" t="s">
        <v>192</v>
      </c>
      <c r="C51" s="12" t="s">
        <v>193</v>
      </c>
      <c r="D51" s="10" t="s">
        <v>194</v>
      </c>
      <c r="E51" s="9">
        <v>15.73</v>
      </c>
      <c r="F51" s="14">
        <v>23.498000000000001</v>
      </c>
      <c r="G51" s="14">
        <v>19.38</v>
      </c>
      <c r="H51" s="14">
        <v>1278.364</v>
      </c>
      <c r="I51" s="9" t="s">
        <v>195</v>
      </c>
      <c r="J51" s="14">
        <v>21.68</v>
      </c>
      <c r="K51" s="14">
        <v>1301.068</v>
      </c>
      <c r="L51" s="9" t="s">
        <v>195</v>
      </c>
      <c r="M51" s="14">
        <v>23.498000000000001</v>
      </c>
      <c r="N51" s="14">
        <v>1410.5340000000001</v>
      </c>
      <c r="O51" s="9" t="s">
        <v>195</v>
      </c>
      <c r="P51" s="10"/>
      <c r="Q51" s="10"/>
      <c r="R51" s="10"/>
      <c r="S51" s="10"/>
      <c r="T51" s="10"/>
      <c r="U51" s="10" t="s">
        <v>196</v>
      </c>
      <c r="V51" s="10" t="s">
        <v>196</v>
      </c>
      <c r="W51" s="2"/>
      <c r="X51" s="2"/>
      <c r="Y51" s="2"/>
      <c r="Z51" s="2"/>
      <c r="AA51" s="2"/>
      <c r="AB51" s="2"/>
      <c r="AC51" s="2"/>
      <c r="AD51" s="2"/>
      <c r="AE51" s="2"/>
      <c r="AF51" s="2"/>
      <c r="AG51" s="2"/>
      <c r="AH51" s="2"/>
      <c r="AI51" s="2"/>
      <c r="AJ51" s="2"/>
    </row>
    <row r="52" spans="1:36" ht="216" x14ac:dyDescent="0.25">
      <c r="A52" s="10">
        <v>88</v>
      </c>
      <c r="B52" s="47" t="s">
        <v>197</v>
      </c>
      <c r="C52" s="26" t="s">
        <v>198</v>
      </c>
      <c r="D52" s="26" t="s">
        <v>199</v>
      </c>
      <c r="E52" s="26">
        <v>2036</v>
      </c>
      <c r="F52" s="26" t="s">
        <v>200</v>
      </c>
      <c r="G52" s="26">
        <v>2184</v>
      </c>
      <c r="H52" s="26">
        <v>59.39</v>
      </c>
      <c r="I52" s="26" t="s">
        <v>195</v>
      </c>
      <c r="J52" s="26">
        <v>2476</v>
      </c>
      <c r="K52" s="26">
        <v>65.849999999999994</v>
      </c>
      <c r="L52" s="26" t="s">
        <v>201</v>
      </c>
      <c r="M52" s="26">
        <v>3060</v>
      </c>
      <c r="N52" s="26">
        <v>45.489999999999995</v>
      </c>
      <c r="O52" s="26" t="s">
        <v>201</v>
      </c>
      <c r="P52" s="26"/>
      <c r="Q52" s="26" t="s">
        <v>202</v>
      </c>
      <c r="R52" s="26"/>
      <c r="S52" s="26"/>
      <c r="T52" s="26"/>
      <c r="U52" s="26" t="s">
        <v>203</v>
      </c>
      <c r="V52" s="10" t="s">
        <v>196</v>
      </c>
      <c r="W52" s="2"/>
      <c r="X52" s="2"/>
      <c r="Y52" s="2"/>
      <c r="Z52" s="2"/>
      <c r="AA52" s="2"/>
      <c r="AB52" s="2"/>
      <c r="AC52" s="2"/>
      <c r="AD52" s="2"/>
      <c r="AE52" s="2"/>
      <c r="AF52" s="2"/>
      <c r="AG52" s="2"/>
      <c r="AH52" s="2"/>
      <c r="AI52" s="2"/>
      <c r="AJ52" s="2"/>
    </row>
    <row r="53" spans="1:36" ht="126" x14ac:dyDescent="0.25">
      <c r="A53" s="10">
        <v>89</v>
      </c>
      <c r="B53" s="47" t="s">
        <v>197</v>
      </c>
      <c r="C53" s="26"/>
      <c r="D53" s="26" t="s">
        <v>204</v>
      </c>
      <c r="E53" s="26">
        <v>990</v>
      </c>
      <c r="F53" s="26" t="s">
        <v>200</v>
      </c>
      <c r="G53" s="26">
        <v>1183</v>
      </c>
      <c r="H53" s="26">
        <v>17.760000000000002</v>
      </c>
      <c r="I53" s="26" t="s">
        <v>195</v>
      </c>
      <c r="J53" s="26">
        <v>1316</v>
      </c>
      <c r="K53" s="26">
        <v>15.36</v>
      </c>
      <c r="L53" s="26" t="s">
        <v>201</v>
      </c>
      <c r="M53" s="26">
        <v>1354</v>
      </c>
      <c r="N53" s="26">
        <v>18.68</v>
      </c>
      <c r="O53" s="26" t="s">
        <v>201</v>
      </c>
      <c r="P53" s="26"/>
      <c r="Q53" s="26"/>
      <c r="R53" s="26"/>
      <c r="S53" s="26"/>
      <c r="T53" s="26"/>
      <c r="U53" s="26" t="s">
        <v>203</v>
      </c>
      <c r="V53" s="10" t="s">
        <v>196</v>
      </c>
      <c r="W53" s="2"/>
      <c r="X53" s="2"/>
      <c r="Y53" s="2"/>
      <c r="Z53" s="2"/>
      <c r="AA53" s="2"/>
      <c r="AB53" s="2"/>
      <c r="AC53" s="2"/>
      <c r="AD53" s="2"/>
      <c r="AE53" s="2"/>
      <c r="AF53" s="2"/>
      <c r="AG53" s="2"/>
      <c r="AH53" s="2"/>
      <c r="AI53" s="2"/>
      <c r="AJ53" s="2"/>
    </row>
    <row r="54" spans="1:36" ht="72" x14ac:dyDescent="0.25">
      <c r="A54" s="10">
        <v>90</v>
      </c>
      <c r="B54" s="11" t="s">
        <v>205</v>
      </c>
      <c r="C54" s="12"/>
      <c r="D54" s="10" t="s">
        <v>206</v>
      </c>
      <c r="E54" s="9">
        <v>3</v>
      </c>
      <c r="F54" s="14">
        <v>3</v>
      </c>
      <c r="G54" s="14">
        <v>3</v>
      </c>
      <c r="H54" s="14">
        <v>67600</v>
      </c>
      <c r="I54" s="9" t="s">
        <v>207</v>
      </c>
      <c r="J54" s="14">
        <v>3</v>
      </c>
      <c r="K54" s="14">
        <v>75000</v>
      </c>
      <c r="L54" s="9" t="s">
        <v>207</v>
      </c>
      <c r="M54" s="14">
        <v>3</v>
      </c>
      <c r="N54" s="14">
        <v>75000</v>
      </c>
      <c r="O54" s="46" t="s">
        <v>207</v>
      </c>
      <c r="P54" s="10" t="s">
        <v>77</v>
      </c>
      <c r="Q54" s="10" t="s">
        <v>77</v>
      </c>
      <c r="R54" s="10" t="s">
        <v>77</v>
      </c>
      <c r="S54" s="10"/>
      <c r="T54" s="10" t="s">
        <v>30</v>
      </c>
      <c r="U54" s="10" t="s">
        <v>78</v>
      </c>
      <c r="V54" s="10" t="s">
        <v>208</v>
      </c>
      <c r="W54" s="2"/>
      <c r="X54" s="2"/>
      <c r="Y54" s="2"/>
      <c r="Z54" s="2"/>
      <c r="AA54" s="2"/>
      <c r="AB54" s="2"/>
      <c r="AC54" s="2"/>
      <c r="AD54" s="2"/>
      <c r="AE54" s="2"/>
      <c r="AF54" s="2"/>
      <c r="AG54" s="2"/>
      <c r="AH54" s="2"/>
      <c r="AI54" s="2"/>
      <c r="AJ54" s="2"/>
    </row>
    <row r="55" spans="1:36" ht="54" x14ac:dyDescent="0.25">
      <c r="A55" s="10">
        <v>91</v>
      </c>
      <c r="B55" s="11" t="s">
        <v>209</v>
      </c>
      <c r="C55" s="12" t="s">
        <v>210</v>
      </c>
      <c r="D55" s="10" t="s">
        <v>54</v>
      </c>
      <c r="E55" s="9">
        <v>86256</v>
      </c>
      <c r="F55" s="14" t="s">
        <v>211</v>
      </c>
      <c r="G55" s="14" t="s">
        <v>211</v>
      </c>
      <c r="H55" s="14">
        <v>257.77</v>
      </c>
      <c r="I55" s="9" t="s">
        <v>201</v>
      </c>
      <c r="J55" s="14" t="s">
        <v>211</v>
      </c>
      <c r="K55" s="14">
        <v>500</v>
      </c>
      <c r="L55" s="9" t="s">
        <v>201</v>
      </c>
      <c r="M55" s="14" t="s">
        <v>211</v>
      </c>
      <c r="N55" s="14">
        <v>500</v>
      </c>
      <c r="O55" s="9" t="s">
        <v>201</v>
      </c>
      <c r="P55" s="10" t="s">
        <v>78</v>
      </c>
      <c r="Q55" s="10" t="s">
        <v>78</v>
      </c>
      <c r="R55" s="10" t="s">
        <v>78</v>
      </c>
      <c r="S55" s="10" t="s">
        <v>78</v>
      </c>
      <c r="T55" s="10" t="s">
        <v>78</v>
      </c>
      <c r="U55" s="10" t="s">
        <v>212</v>
      </c>
      <c r="V55" s="10" t="s">
        <v>212</v>
      </c>
      <c r="W55" s="2"/>
      <c r="X55" s="2"/>
      <c r="Y55" s="2"/>
      <c r="Z55" s="2"/>
      <c r="AA55" s="2"/>
      <c r="AB55" s="2"/>
      <c r="AC55" s="2"/>
      <c r="AD55" s="2"/>
      <c r="AE55" s="2"/>
      <c r="AF55" s="2"/>
      <c r="AG55" s="2"/>
      <c r="AH55" s="2"/>
      <c r="AI55" s="2"/>
      <c r="AJ55" s="2"/>
    </row>
    <row r="56" spans="1:36" ht="72" x14ac:dyDescent="0.25">
      <c r="A56" s="10">
        <v>92</v>
      </c>
      <c r="B56" s="11" t="s">
        <v>213</v>
      </c>
      <c r="C56" s="24" t="s">
        <v>214</v>
      </c>
      <c r="D56" s="10" t="s">
        <v>215</v>
      </c>
      <c r="E56" s="9">
        <v>2.6219999999999999</v>
      </c>
      <c r="F56" s="14">
        <v>7.5</v>
      </c>
      <c r="G56" s="48">
        <v>7.58</v>
      </c>
      <c r="H56" s="21">
        <v>160</v>
      </c>
      <c r="I56" s="5" t="s">
        <v>27</v>
      </c>
      <c r="J56" s="48">
        <v>7.71</v>
      </c>
      <c r="K56" s="49">
        <v>160</v>
      </c>
      <c r="L56" s="5" t="s">
        <v>27</v>
      </c>
      <c r="M56" s="21">
        <v>8.1</v>
      </c>
      <c r="N56" s="49">
        <v>175</v>
      </c>
      <c r="O56" s="5" t="s">
        <v>27</v>
      </c>
      <c r="P56" s="10"/>
      <c r="Q56" s="10"/>
      <c r="R56" s="10"/>
      <c r="S56" s="10" t="s">
        <v>216</v>
      </c>
      <c r="T56" s="10" t="s">
        <v>30</v>
      </c>
      <c r="U56" s="10" t="s">
        <v>212</v>
      </c>
      <c r="V56" s="10" t="s">
        <v>217</v>
      </c>
      <c r="W56" s="2"/>
      <c r="X56" s="2"/>
      <c r="Y56" s="2"/>
      <c r="Z56" s="2"/>
      <c r="AA56" s="2"/>
      <c r="AB56" s="2"/>
      <c r="AC56" s="2"/>
      <c r="AD56" s="2"/>
      <c r="AE56" s="2"/>
      <c r="AF56" s="2"/>
      <c r="AG56" s="2"/>
      <c r="AH56" s="2"/>
      <c r="AI56" s="2"/>
      <c r="AJ56" s="2"/>
    </row>
    <row r="57" spans="1:36" ht="72" x14ac:dyDescent="0.25">
      <c r="A57" s="10">
        <v>93</v>
      </c>
      <c r="B57" s="11" t="s">
        <v>213</v>
      </c>
      <c r="C57" s="24" t="s">
        <v>218</v>
      </c>
      <c r="D57" s="10" t="s">
        <v>215</v>
      </c>
      <c r="E57" s="9">
        <v>12.72</v>
      </c>
      <c r="F57" s="14">
        <v>18.45</v>
      </c>
      <c r="G57" s="48">
        <v>18.78</v>
      </c>
      <c r="H57" s="21">
        <v>535.37</v>
      </c>
      <c r="I57" s="5" t="s">
        <v>27</v>
      </c>
      <c r="J57" s="48">
        <v>18.03</v>
      </c>
      <c r="K57" s="49">
        <v>564.07000000000005</v>
      </c>
      <c r="L57" s="5" t="s">
        <v>27</v>
      </c>
      <c r="M57" s="48">
        <v>18.93</v>
      </c>
      <c r="N57" s="49">
        <v>740.96</v>
      </c>
      <c r="O57" s="5" t="s">
        <v>27</v>
      </c>
      <c r="P57" s="10"/>
      <c r="Q57" s="10"/>
      <c r="R57" s="10"/>
      <c r="S57" s="10" t="s">
        <v>216</v>
      </c>
      <c r="T57" s="10" t="s">
        <v>30</v>
      </c>
      <c r="U57" s="10" t="s">
        <v>212</v>
      </c>
      <c r="V57" s="10" t="s">
        <v>217</v>
      </c>
      <c r="W57" s="2"/>
      <c r="X57" s="2"/>
      <c r="Y57" s="2"/>
      <c r="Z57" s="2"/>
      <c r="AA57" s="2"/>
      <c r="AB57" s="2"/>
      <c r="AC57" s="2"/>
      <c r="AD57" s="2"/>
      <c r="AE57" s="2"/>
      <c r="AF57" s="2"/>
      <c r="AG57" s="2"/>
      <c r="AH57" s="2"/>
      <c r="AI57" s="2"/>
      <c r="AJ57" s="2"/>
    </row>
    <row r="58" spans="1:36" ht="72" x14ac:dyDescent="0.25">
      <c r="A58" s="10">
        <v>94</v>
      </c>
      <c r="B58" s="11" t="s">
        <v>213</v>
      </c>
      <c r="C58" s="24" t="s">
        <v>219</v>
      </c>
      <c r="D58" s="10" t="s">
        <v>215</v>
      </c>
      <c r="E58" s="9">
        <v>11.962999999999999</v>
      </c>
      <c r="F58" s="14">
        <v>13.23</v>
      </c>
      <c r="G58" s="48">
        <v>12.69</v>
      </c>
      <c r="H58" s="21">
        <v>551.28</v>
      </c>
      <c r="I58" s="5" t="s">
        <v>27</v>
      </c>
      <c r="J58" s="48">
        <v>15.35</v>
      </c>
      <c r="K58" s="49">
        <v>878.2</v>
      </c>
      <c r="L58" s="5" t="s">
        <v>27</v>
      </c>
      <c r="M58" s="48">
        <v>16.11</v>
      </c>
      <c r="N58" s="49">
        <v>600</v>
      </c>
      <c r="O58" s="5" t="s">
        <v>27</v>
      </c>
      <c r="P58" s="10"/>
      <c r="Q58" s="10"/>
      <c r="R58" s="10"/>
      <c r="S58" s="10" t="s">
        <v>216</v>
      </c>
      <c r="T58" s="10" t="s">
        <v>30</v>
      </c>
      <c r="U58" s="10" t="s">
        <v>212</v>
      </c>
      <c r="V58" s="10" t="s">
        <v>217</v>
      </c>
      <c r="W58" s="2"/>
      <c r="X58" s="2"/>
      <c r="Y58" s="2"/>
      <c r="Z58" s="2"/>
      <c r="AA58" s="2"/>
      <c r="AB58" s="2"/>
      <c r="AC58" s="2"/>
      <c r="AD58" s="2"/>
      <c r="AE58" s="2"/>
      <c r="AF58" s="2"/>
      <c r="AG58" s="2"/>
      <c r="AH58" s="2"/>
      <c r="AI58" s="2"/>
      <c r="AJ58" s="2"/>
    </row>
    <row r="59" spans="1:36" ht="54" x14ac:dyDescent="0.25">
      <c r="A59" s="10">
        <v>95</v>
      </c>
      <c r="B59" s="11" t="s">
        <v>220</v>
      </c>
      <c r="C59" s="24" t="s">
        <v>221</v>
      </c>
      <c r="D59" s="10" t="s">
        <v>222</v>
      </c>
      <c r="E59" s="9">
        <v>0</v>
      </c>
      <c r="F59" s="14">
        <v>110000</v>
      </c>
      <c r="G59" s="48">
        <v>76110</v>
      </c>
      <c r="H59" s="21">
        <v>152.22</v>
      </c>
      <c r="I59" s="5" t="s">
        <v>27</v>
      </c>
      <c r="J59" s="48">
        <v>96907</v>
      </c>
      <c r="K59" s="49">
        <v>193.81</v>
      </c>
      <c r="L59" s="5" t="s">
        <v>27</v>
      </c>
      <c r="M59" s="48">
        <v>101752</v>
      </c>
      <c r="N59" s="49">
        <v>200</v>
      </c>
      <c r="O59" s="5" t="s">
        <v>27</v>
      </c>
      <c r="P59" s="10"/>
      <c r="Q59" s="10"/>
      <c r="R59" s="10"/>
      <c r="S59" s="10" t="s">
        <v>216</v>
      </c>
      <c r="T59" s="10" t="s">
        <v>223</v>
      </c>
      <c r="U59" s="10" t="s">
        <v>224</v>
      </c>
      <c r="V59" s="10" t="s">
        <v>217</v>
      </c>
      <c r="W59" s="2"/>
      <c r="X59" s="2"/>
      <c r="Y59" s="2"/>
      <c r="Z59" s="2"/>
      <c r="AA59" s="2"/>
      <c r="AB59" s="2"/>
      <c r="AC59" s="2"/>
      <c r="AD59" s="2"/>
      <c r="AE59" s="2"/>
      <c r="AF59" s="2"/>
      <c r="AG59" s="2"/>
      <c r="AH59" s="2"/>
      <c r="AI59" s="2"/>
      <c r="AJ59" s="2"/>
    </row>
    <row r="60" spans="1:36" ht="54" x14ac:dyDescent="0.25">
      <c r="A60" s="10">
        <v>96</v>
      </c>
      <c r="B60" s="11" t="s">
        <v>225</v>
      </c>
      <c r="C60" s="24" t="s">
        <v>226</v>
      </c>
      <c r="D60" s="10" t="s">
        <v>222</v>
      </c>
      <c r="E60" s="9">
        <v>3007</v>
      </c>
      <c r="F60" s="14" t="s">
        <v>28</v>
      </c>
      <c r="G60" s="48">
        <v>9431</v>
      </c>
      <c r="H60" s="21">
        <v>10.99</v>
      </c>
      <c r="I60" s="5" t="s">
        <v>27</v>
      </c>
      <c r="J60" s="48">
        <v>16134</v>
      </c>
      <c r="K60" s="49">
        <v>13.37</v>
      </c>
      <c r="L60" s="5" t="s">
        <v>27</v>
      </c>
      <c r="M60" s="48">
        <v>16941</v>
      </c>
      <c r="N60" s="49">
        <v>15</v>
      </c>
      <c r="O60" s="5" t="s">
        <v>27</v>
      </c>
      <c r="P60" s="10"/>
      <c r="Q60" s="10"/>
      <c r="R60" s="10"/>
      <c r="S60" s="10"/>
      <c r="T60" s="10"/>
      <c r="U60" s="10"/>
      <c r="V60" s="10" t="s">
        <v>217</v>
      </c>
      <c r="W60" s="2"/>
      <c r="X60" s="2"/>
      <c r="Y60" s="2"/>
      <c r="Z60" s="2"/>
      <c r="AA60" s="2"/>
      <c r="AB60" s="2"/>
      <c r="AC60" s="2"/>
      <c r="AD60" s="2"/>
      <c r="AE60" s="2"/>
      <c r="AF60" s="2"/>
      <c r="AG60" s="2"/>
      <c r="AH60" s="2"/>
      <c r="AI60" s="2"/>
      <c r="AJ60" s="2"/>
    </row>
    <row r="61" spans="1:36" ht="54" x14ac:dyDescent="0.25">
      <c r="A61" s="10">
        <v>97</v>
      </c>
      <c r="B61" s="11" t="s">
        <v>225</v>
      </c>
      <c r="C61" s="24" t="s">
        <v>227</v>
      </c>
      <c r="D61" s="10" t="s">
        <v>54</v>
      </c>
      <c r="E61" s="9">
        <v>0</v>
      </c>
      <c r="F61" s="14"/>
      <c r="G61" s="50" t="s">
        <v>228</v>
      </c>
      <c r="H61" s="21">
        <v>3.16</v>
      </c>
      <c r="I61" s="5" t="s">
        <v>27</v>
      </c>
      <c r="J61" s="50" t="s">
        <v>228</v>
      </c>
      <c r="K61" s="49">
        <v>0.84</v>
      </c>
      <c r="L61" s="5" t="s">
        <v>27</v>
      </c>
      <c r="M61" s="48">
        <v>17</v>
      </c>
      <c r="N61" s="49">
        <v>52.66</v>
      </c>
      <c r="O61" s="5" t="s">
        <v>27</v>
      </c>
      <c r="P61" s="10"/>
      <c r="Q61" s="10"/>
      <c r="R61" s="10"/>
      <c r="S61" s="10"/>
      <c r="T61" s="10"/>
      <c r="U61" s="10"/>
      <c r="V61" s="10" t="s">
        <v>217</v>
      </c>
      <c r="W61" s="2"/>
      <c r="X61" s="2"/>
      <c r="Y61" s="2"/>
      <c r="Z61" s="2"/>
      <c r="AA61" s="2"/>
      <c r="AB61" s="2"/>
      <c r="AC61" s="2"/>
      <c r="AD61" s="2"/>
      <c r="AE61" s="2"/>
      <c r="AF61" s="2"/>
      <c r="AG61" s="2"/>
      <c r="AH61" s="2"/>
      <c r="AI61" s="2"/>
      <c r="AJ61" s="2"/>
    </row>
    <row r="62" spans="1:36" ht="90" x14ac:dyDescent="0.25">
      <c r="A62" s="10">
        <v>98</v>
      </c>
      <c r="B62" s="11" t="s">
        <v>229</v>
      </c>
      <c r="C62" s="12" t="s">
        <v>230</v>
      </c>
      <c r="D62" s="10" t="s">
        <v>231</v>
      </c>
      <c r="E62" s="9">
        <v>8.83</v>
      </c>
      <c r="F62" s="14">
        <v>9.83</v>
      </c>
      <c r="G62" s="51">
        <v>9.4670000000000005</v>
      </c>
      <c r="H62" s="21">
        <v>54466.26</v>
      </c>
      <c r="I62" s="8" t="s">
        <v>148</v>
      </c>
      <c r="J62" s="51">
        <v>9.8469999999999995</v>
      </c>
      <c r="K62" s="21">
        <v>58556.93</v>
      </c>
      <c r="L62" s="8" t="s">
        <v>232</v>
      </c>
      <c r="M62" s="51">
        <v>10.35</v>
      </c>
      <c r="N62" s="21">
        <v>62102</v>
      </c>
      <c r="O62" s="8" t="s">
        <v>27</v>
      </c>
      <c r="P62" s="10"/>
      <c r="Q62" s="10" t="s">
        <v>77</v>
      </c>
      <c r="R62" s="10" t="s">
        <v>77</v>
      </c>
      <c r="S62" s="10" t="s">
        <v>58</v>
      </c>
      <c r="T62" s="10" t="s">
        <v>30</v>
      </c>
      <c r="U62" s="10" t="s">
        <v>78</v>
      </c>
      <c r="V62" s="10" t="s">
        <v>233</v>
      </c>
      <c r="W62" s="2"/>
      <c r="X62" s="2"/>
      <c r="Y62" s="2"/>
      <c r="Z62" s="2"/>
      <c r="AA62" s="2"/>
      <c r="AB62" s="2"/>
      <c r="AC62" s="2"/>
      <c r="AD62" s="2"/>
      <c r="AE62" s="2"/>
      <c r="AF62" s="2"/>
      <c r="AG62" s="2"/>
      <c r="AH62" s="2"/>
      <c r="AI62" s="2"/>
      <c r="AJ62" s="2"/>
    </row>
    <row r="63" spans="1:36" ht="324" x14ac:dyDescent="0.25">
      <c r="A63" s="10">
        <v>106</v>
      </c>
      <c r="B63" s="11" t="s">
        <v>209</v>
      </c>
      <c r="C63" s="12" t="s">
        <v>234</v>
      </c>
      <c r="D63" s="10" t="s">
        <v>46</v>
      </c>
      <c r="E63" s="9" t="s">
        <v>235</v>
      </c>
      <c r="F63" s="14" t="s">
        <v>236</v>
      </c>
      <c r="G63" s="14" t="s">
        <v>235</v>
      </c>
      <c r="H63" s="14">
        <v>2065.9899999999998</v>
      </c>
      <c r="I63" s="9" t="s">
        <v>201</v>
      </c>
      <c r="J63" s="14" t="s">
        <v>237</v>
      </c>
      <c r="K63" s="14">
        <v>2.5000000000000001E-2</v>
      </c>
      <c r="L63" s="9" t="s">
        <v>201</v>
      </c>
      <c r="M63" s="14" t="s">
        <v>238</v>
      </c>
      <c r="N63" s="52">
        <v>2220</v>
      </c>
      <c r="O63" s="9" t="s">
        <v>201</v>
      </c>
      <c r="P63" s="10" t="s">
        <v>239</v>
      </c>
      <c r="Q63" s="10" t="s">
        <v>211</v>
      </c>
      <c r="R63" s="10" t="s">
        <v>211</v>
      </c>
      <c r="S63" s="10" t="s">
        <v>240</v>
      </c>
      <c r="T63" s="10" t="s">
        <v>30</v>
      </c>
      <c r="U63" s="10" t="s">
        <v>212</v>
      </c>
      <c r="V63" s="10" t="s">
        <v>212</v>
      </c>
      <c r="W63" s="2"/>
      <c r="X63" s="2"/>
      <c r="Y63" s="2"/>
      <c r="Z63" s="2"/>
      <c r="AA63" s="2"/>
      <c r="AB63" s="2"/>
      <c r="AC63" s="2"/>
      <c r="AD63" s="2"/>
      <c r="AE63" s="2"/>
      <c r="AF63" s="2"/>
      <c r="AG63" s="2"/>
      <c r="AH63" s="2"/>
      <c r="AI63" s="2"/>
      <c r="AJ63" s="2"/>
    </row>
    <row r="64" spans="1:36" ht="54" x14ac:dyDescent="0.25">
      <c r="A64" s="10">
        <v>107</v>
      </c>
      <c r="B64" s="11" t="s">
        <v>209</v>
      </c>
      <c r="C64" s="12" t="s">
        <v>210</v>
      </c>
      <c r="D64" s="10" t="s">
        <v>54</v>
      </c>
      <c r="E64" s="9">
        <v>86256</v>
      </c>
      <c r="F64" s="14" t="s">
        <v>211</v>
      </c>
      <c r="G64" s="14" t="s">
        <v>211</v>
      </c>
      <c r="H64" s="14">
        <v>257.77</v>
      </c>
      <c r="I64" s="9" t="s">
        <v>201</v>
      </c>
      <c r="J64" s="14" t="s">
        <v>211</v>
      </c>
      <c r="K64" s="14">
        <v>500</v>
      </c>
      <c r="L64" s="9" t="s">
        <v>201</v>
      </c>
      <c r="M64" s="14" t="s">
        <v>211</v>
      </c>
      <c r="N64" s="52">
        <v>500</v>
      </c>
      <c r="O64" s="9" t="s">
        <v>201</v>
      </c>
      <c r="P64" s="10" t="s">
        <v>78</v>
      </c>
      <c r="Q64" s="10" t="s">
        <v>78</v>
      </c>
      <c r="R64" s="10" t="s">
        <v>78</v>
      </c>
      <c r="S64" s="10" t="s">
        <v>78</v>
      </c>
      <c r="T64" s="10" t="s">
        <v>78</v>
      </c>
      <c r="U64" s="10" t="s">
        <v>212</v>
      </c>
      <c r="V64" s="10" t="s">
        <v>212</v>
      </c>
      <c r="W64" s="2"/>
      <c r="X64" s="2"/>
      <c r="Y64" s="2"/>
      <c r="Z64" s="2"/>
      <c r="AA64" s="2"/>
      <c r="AB64" s="2"/>
      <c r="AC64" s="2"/>
      <c r="AD64" s="2"/>
      <c r="AE64" s="2"/>
      <c r="AF64" s="2"/>
      <c r="AG64" s="2"/>
      <c r="AH64" s="2"/>
      <c r="AI64" s="2"/>
      <c r="AJ64" s="2"/>
    </row>
    <row r="65" spans="1:36" ht="72" x14ac:dyDescent="0.25">
      <c r="A65" s="10">
        <v>108</v>
      </c>
      <c r="B65" s="11" t="s">
        <v>213</v>
      </c>
      <c r="C65" s="12" t="s">
        <v>241</v>
      </c>
      <c r="D65" s="10" t="s">
        <v>215</v>
      </c>
      <c r="E65" s="9">
        <v>5.1950000000000003</v>
      </c>
      <c r="F65" s="14">
        <v>7.5</v>
      </c>
      <c r="G65" s="14">
        <v>7.58</v>
      </c>
      <c r="H65" s="14">
        <v>1.462</v>
      </c>
      <c r="I65" s="9" t="s">
        <v>242</v>
      </c>
      <c r="J65" s="14">
        <v>7.66</v>
      </c>
      <c r="K65" s="14">
        <v>1.575</v>
      </c>
      <c r="L65" s="9" t="s">
        <v>242</v>
      </c>
      <c r="M65" s="14">
        <v>7.5</v>
      </c>
      <c r="N65" s="52">
        <v>1.6870000000000001</v>
      </c>
      <c r="O65" s="9" t="s">
        <v>242</v>
      </c>
      <c r="P65" s="10"/>
      <c r="Q65" s="10"/>
      <c r="R65" s="10"/>
      <c r="S65" s="10" t="s">
        <v>216</v>
      </c>
      <c r="T65" s="10" t="s">
        <v>30</v>
      </c>
      <c r="U65" s="10" t="s">
        <v>212</v>
      </c>
      <c r="V65" s="10" t="s">
        <v>217</v>
      </c>
      <c r="W65" s="2"/>
      <c r="X65" s="2"/>
      <c r="Y65" s="2"/>
      <c r="Z65" s="2"/>
      <c r="AA65" s="2"/>
      <c r="AB65" s="2"/>
      <c r="AC65" s="2"/>
      <c r="AD65" s="2"/>
      <c r="AE65" s="2"/>
      <c r="AF65" s="2"/>
      <c r="AG65" s="2"/>
      <c r="AH65" s="2"/>
      <c r="AI65" s="2"/>
      <c r="AJ65" s="2"/>
    </row>
    <row r="66" spans="1:36" ht="72" x14ac:dyDescent="0.25">
      <c r="A66" s="10">
        <v>109</v>
      </c>
      <c r="B66" s="11" t="s">
        <v>213</v>
      </c>
      <c r="C66" s="12" t="s">
        <v>243</v>
      </c>
      <c r="D66" s="10" t="s">
        <v>215</v>
      </c>
      <c r="E66" s="9">
        <v>13.64</v>
      </c>
      <c r="F66" s="14">
        <v>18.45</v>
      </c>
      <c r="G66" s="14">
        <v>18.78</v>
      </c>
      <c r="H66" s="14">
        <v>5.0999999999999996</v>
      </c>
      <c r="I66" s="9" t="s">
        <v>244</v>
      </c>
      <c r="J66" s="14">
        <v>17.577999999999999</v>
      </c>
      <c r="K66" s="14">
        <v>5.3550000000000004</v>
      </c>
      <c r="L66" s="9" t="s">
        <v>244</v>
      </c>
      <c r="M66" s="14">
        <v>18.457000000000001</v>
      </c>
      <c r="N66" s="52">
        <v>5.6230000000000002</v>
      </c>
      <c r="O66" s="9" t="s">
        <v>244</v>
      </c>
      <c r="P66" s="10"/>
      <c r="Q66" s="10"/>
      <c r="R66" s="10"/>
      <c r="S66" s="10" t="s">
        <v>216</v>
      </c>
      <c r="T66" s="10" t="s">
        <v>30</v>
      </c>
      <c r="U66" s="10" t="s">
        <v>212</v>
      </c>
      <c r="V66" s="10" t="s">
        <v>217</v>
      </c>
      <c r="W66" s="2"/>
      <c r="X66" s="2"/>
      <c r="Y66" s="2"/>
      <c r="Z66" s="2"/>
      <c r="AA66" s="2"/>
      <c r="AB66" s="2"/>
      <c r="AC66" s="2"/>
      <c r="AD66" s="2"/>
      <c r="AE66" s="2"/>
      <c r="AF66" s="2"/>
      <c r="AG66" s="2"/>
      <c r="AH66" s="2"/>
      <c r="AI66" s="2"/>
      <c r="AJ66" s="2"/>
    </row>
    <row r="67" spans="1:36" ht="72" x14ac:dyDescent="0.25">
      <c r="A67" s="10">
        <v>110</v>
      </c>
      <c r="B67" s="11" t="s">
        <v>213</v>
      </c>
      <c r="C67" s="12" t="s">
        <v>245</v>
      </c>
      <c r="D67" s="10" t="s">
        <v>215</v>
      </c>
      <c r="E67" s="9">
        <v>11.131</v>
      </c>
      <c r="F67" s="14">
        <v>13.23</v>
      </c>
      <c r="G67" s="14">
        <v>12.69</v>
      </c>
      <c r="H67" s="14">
        <v>5.51</v>
      </c>
      <c r="I67" s="9" t="s">
        <v>246</v>
      </c>
      <c r="J67" s="14">
        <v>12.6</v>
      </c>
      <c r="K67" s="14">
        <v>5.7880000000000003</v>
      </c>
      <c r="L67" s="9" t="s">
        <v>246</v>
      </c>
      <c r="M67" s="14">
        <v>13.23</v>
      </c>
      <c r="N67" s="52">
        <v>6.0780000000000003</v>
      </c>
      <c r="O67" s="9" t="s">
        <v>246</v>
      </c>
      <c r="P67" s="10"/>
      <c r="Q67" s="10"/>
      <c r="R67" s="10"/>
      <c r="S67" s="10" t="s">
        <v>216</v>
      </c>
      <c r="T67" s="10" t="s">
        <v>30</v>
      </c>
      <c r="U67" s="10" t="s">
        <v>212</v>
      </c>
      <c r="V67" s="10" t="s">
        <v>217</v>
      </c>
      <c r="W67" s="2"/>
      <c r="X67" s="2"/>
      <c r="Y67" s="2"/>
      <c r="Z67" s="2"/>
      <c r="AA67" s="2"/>
      <c r="AB67" s="2"/>
      <c r="AC67" s="2"/>
      <c r="AD67" s="2"/>
      <c r="AE67" s="2"/>
      <c r="AF67" s="2"/>
      <c r="AG67" s="2"/>
      <c r="AH67" s="2"/>
      <c r="AI67" s="2"/>
      <c r="AJ67" s="2"/>
    </row>
    <row r="68" spans="1:36" ht="72" x14ac:dyDescent="0.25">
      <c r="A68" s="10">
        <v>111</v>
      </c>
      <c r="B68" s="11" t="s">
        <v>247</v>
      </c>
      <c r="C68" s="26" t="s">
        <v>211</v>
      </c>
      <c r="D68" s="10" t="s">
        <v>54</v>
      </c>
      <c r="E68" s="9">
        <v>25.55</v>
      </c>
      <c r="F68" s="14">
        <v>34.08</v>
      </c>
      <c r="G68" s="14">
        <v>25.55</v>
      </c>
      <c r="H68" s="14">
        <v>41.4</v>
      </c>
      <c r="I68" s="9" t="s">
        <v>248</v>
      </c>
      <c r="J68" s="14">
        <v>30.91</v>
      </c>
      <c r="K68" s="14">
        <v>45.54</v>
      </c>
      <c r="L68" s="9" t="s">
        <v>248</v>
      </c>
      <c r="M68" s="14">
        <v>34.008000000000003</v>
      </c>
      <c r="N68" s="52">
        <v>50.09</v>
      </c>
      <c r="O68" s="9" t="s">
        <v>248</v>
      </c>
      <c r="P68" s="10" t="s">
        <v>78</v>
      </c>
      <c r="Q68" s="10" t="s">
        <v>78</v>
      </c>
      <c r="R68" s="10" t="s">
        <v>78</v>
      </c>
      <c r="S68" s="10" t="s">
        <v>240</v>
      </c>
      <c r="T68" s="10" t="s">
        <v>30</v>
      </c>
      <c r="U68" s="10" t="s">
        <v>212</v>
      </c>
      <c r="V68" s="10" t="s">
        <v>249</v>
      </c>
      <c r="W68" s="2"/>
      <c r="X68" s="2"/>
      <c r="Y68" s="2"/>
      <c r="Z68" s="2"/>
      <c r="AA68" s="2"/>
      <c r="AB68" s="2"/>
      <c r="AC68" s="2"/>
      <c r="AD68" s="2"/>
      <c r="AE68" s="2"/>
      <c r="AF68" s="2"/>
      <c r="AG68" s="2"/>
      <c r="AH68" s="2"/>
      <c r="AI68" s="2"/>
      <c r="AJ68" s="2"/>
    </row>
    <row r="69" spans="1:36" ht="90" x14ac:dyDescent="0.25">
      <c r="A69" s="10">
        <v>112</v>
      </c>
      <c r="B69" s="11" t="s">
        <v>250</v>
      </c>
      <c r="C69" s="26" t="s">
        <v>211</v>
      </c>
      <c r="D69" s="10" t="s">
        <v>54</v>
      </c>
      <c r="E69" s="9">
        <v>67</v>
      </c>
      <c r="F69" s="14">
        <v>67</v>
      </c>
      <c r="G69" s="14">
        <v>67</v>
      </c>
      <c r="H69" s="14">
        <v>16.75</v>
      </c>
      <c r="I69" s="9" t="s">
        <v>248</v>
      </c>
      <c r="J69" s="14">
        <v>67</v>
      </c>
      <c r="K69" s="14">
        <v>16.75</v>
      </c>
      <c r="L69" s="9" t="s">
        <v>248</v>
      </c>
      <c r="M69" s="14">
        <v>67</v>
      </c>
      <c r="N69" s="52">
        <v>16.074999999999999</v>
      </c>
      <c r="O69" s="9" t="s">
        <v>248</v>
      </c>
      <c r="P69" s="10" t="s">
        <v>78</v>
      </c>
      <c r="Q69" s="10" t="s">
        <v>78</v>
      </c>
      <c r="R69" s="10" t="s">
        <v>78</v>
      </c>
      <c r="S69" s="10" t="s">
        <v>240</v>
      </c>
      <c r="T69" s="10" t="s">
        <v>30</v>
      </c>
      <c r="U69" s="10" t="s">
        <v>212</v>
      </c>
      <c r="V69" s="10" t="s">
        <v>249</v>
      </c>
      <c r="W69" s="2"/>
      <c r="X69" s="2"/>
      <c r="Y69" s="2"/>
      <c r="Z69" s="2"/>
      <c r="AA69" s="2"/>
      <c r="AB69" s="2"/>
      <c r="AC69" s="2"/>
      <c r="AD69" s="2"/>
      <c r="AE69" s="2"/>
      <c r="AF69" s="2"/>
      <c r="AG69" s="2"/>
      <c r="AH69" s="2"/>
      <c r="AI69" s="2"/>
      <c r="AJ69" s="2"/>
    </row>
    <row r="70" spans="1:36" ht="126" x14ac:dyDescent="0.25">
      <c r="A70" s="10">
        <v>113</v>
      </c>
      <c r="B70" s="11" t="s">
        <v>251</v>
      </c>
      <c r="C70" s="12" t="s">
        <v>252</v>
      </c>
      <c r="D70" s="10" t="s">
        <v>54</v>
      </c>
      <c r="E70" s="9">
        <v>13.2</v>
      </c>
      <c r="F70" s="14">
        <v>15.09</v>
      </c>
      <c r="G70" s="14">
        <v>13.02</v>
      </c>
      <c r="H70" s="14">
        <v>32.5</v>
      </c>
      <c r="I70" s="9" t="s">
        <v>253</v>
      </c>
      <c r="J70" s="14">
        <v>14.05</v>
      </c>
      <c r="K70" s="14">
        <v>35.700000000000003</v>
      </c>
      <c r="L70" s="9" t="s">
        <v>253</v>
      </c>
      <c r="M70" s="14">
        <v>15.09</v>
      </c>
      <c r="N70" s="52">
        <v>39.299999999999997</v>
      </c>
      <c r="O70" s="9" t="s">
        <v>253</v>
      </c>
      <c r="P70" s="10" t="s">
        <v>78</v>
      </c>
      <c r="Q70" s="10" t="s">
        <v>78</v>
      </c>
      <c r="R70" s="10" t="s">
        <v>78</v>
      </c>
      <c r="S70" s="10" t="s">
        <v>240</v>
      </c>
      <c r="T70" s="10" t="s">
        <v>30</v>
      </c>
      <c r="U70" s="10" t="s">
        <v>212</v>
      </c>
      <c r="V70" s="10" t="s">
        <v>249</v>
      </c>
      <c r="W70" s="2"/>
      <c r="X70" s="2"/>
      <c r="Y70" s="2"/>
      <c r="Z70" s="2"/>
      <c r="AA70" s="2"/>
      <c r="AB70" s="2"/>
      <c r="AC70" s="2"/>
      <c r="AD70" s="2"/>
      <c r="AE70" s="2"/>
      <c r="AF70" s="2"/>
      <c r="AG70" s="2"/>
      <c r="AH70" s="2"/>
      <c r="AI70" s="2"/>
      <c r="AJ70" s="2"/>
    </row>
    <row r="71" spans="1:36" ht="108" x14ac:dyDescent="0.25">
      <c r="A71" s="10">
        <v>114</v>
      </c>
      <c r="B71" s="11" t="s">
        <v>254</v>
      </c>
      <c r="C71" s="12" t="s">
        <v>255</v>
      </c>
      <c r="D71" s="10" t="s">
        <v>54</v>
      </c>
      <c r="E71" s="9">
        <v>13.9</v>
      </c>
      <c r="F71" s="14">
        <v>16.82</v>
      </c>
      <c r="G71" s="14">
        <v>13.9</v>
      </c>
      <c r="H71" s="14">
        <v>13.9</v>
      </c>
      <c r="I71" s="9" t="s">
        <v>248</v>
      </c>
      <c r="J71" s="14">
        <v>15.3</v>
      </c>
      <c r="K71" s="14">
        <v>15.03</v>
      </c>
      <c r="L71" s="9" t="s">
        <v>248</v>
      </c>
      <c r="M71" s="14">
        <v>16.82</v>
      </c>
      <c r="N71" s="52">
        <v>16.079999999999998</v>
      </c>
      <c r="O71" s="9" t="s">
        <v>248</v>
      </c>
      <c r="P71" s="10" t="s">
        <v>78</v>
      </c>
      <c r="Q71" s="10" t="s">
        <v>78</v>
      </c>
      <c r="R71" s="10" t="s">
        <v>78</v>
      </c>
      <c r="S71" s="10" t="s">
        <v>240</v>
      </c>
      <c r="T71" s="10" t="s">
        <v>30</v>
      </c>
      <c r="U71" s="10" t="s">
        <v>212</v>
      </c>
      <c r="V71" s="10" t="s">
        <v>249</v>
      </c>
      <c r="W71" s="2"/>
      <c r="X71" s="2"/>
      <c r="Y71" s="2"/>
      <c r="Z71" s="2"/>
      <c r="AA71" s="2"/>
      <c r="AB71" s="2"/>
      <c r="AC71" s="2"/>
      <c r="AD71" s="2"/>
      <c r="AE71" s="2"/>
      <c r="AF71" s="2"/>
      <c r="AG71" s="2"/>
      <c r="AH71" s="2"/>
      <c r="AI71" s="2"/>
      <c r="AJ71" s="2"/>
    </row>
    <row r="72" spans="1:36" ht="108" x14ac:dyDescent="0.25">
      <c r="A72" s="10">
        <v>115</v>
      </c>
      <c r="B72" s="11" t="s">
        <v>256</v>
      </c>
      <c r="C72" s="12" t="s">
        <v>255</v>
      </c>
      <c r="D72" s="10" t="s">
        <v>54</v>
      </c>
      <c r="E72" s="9">
        <v>16</v>
      </c>
      <c r="F72" s="14">
        <v>19.5</v>
      </c>
      <c r="G72" s="14">
        <v>16</v>
      </c>
      <c r="H72" s="14">
        <v>5.04</v>
      </c>
      <c r="I72" s="9" t="s">
        <v>248</v>
      </c>
      <c r="J72" s="14">
        <v>17.600000000000001</v>
      </c>
      <c r="K72" s="14">
        <v>5.6</v>
      </c>
      <c r="L72" s="9" t="s">
        <v>248</v>
      </c>
      <c r="M72" s="14">
        <v>19.5</v>
      </c>
      <c r="N72" s="52">
        <v>6.1</v>
      </c>
      <c r="O72" s="9" t="s">
        <v>248</v>
      </c>
      <c r="P72" s="10" t="s">
        <v>78</v>
      </c>
      <c r="Q72" s="10" t="s">
        <v>78</v>
      </c>
      <c r="R72" s="10" t="s">
        <v>78</v>
      </c>
      <c r="S72" s="10" t="s">
        <v>240</v>
      </c>
      <c r="T72" s="10" t="s">
        <v>30</v>
      </c>
      <c r="U72" s="10" t="s">
        <v>212</v>
      </c>
      <c r="V72" s="10" t="s">
        <v>249</v>
      </c>
      <c r="W72" s="2"/>
      <c r="X72" s="2"/>
      <c r="Y72" s="2"/>
      <c r="Z72" s="2"/>
      <c r="AA72" s="2"/>
      <c r="AB72" s="2"/>
      <c r="AC72" s="2"/>
      <c r="AD72" s="2"/>
      <c r="AE72" s="2"/>
      <c r="AF72" s="2"/>
      <c r="AG72" s="2"/>
      <c r="AH72" s="2"/>
      <c r="AI72" s="2"/>
      <c r="AJ72" s="2"/>
    </row>
    <row r="73" spans="1:36" ht="108" x14ac:dyDescent="0.25">
      <c r="A73" s="10">
        <v>116</v>
      </c>
      <c r="B73" s="11" t="s">
        <v>257</v>
      </c>
      <c r="C73" s="12" t="s">
        <v>255</v>
      </c>
      <c r="D73" s="10" t="s">
        <v>54</v>
      </c>
      <c r="E73" s="9">
        <v>19.02</v>
      </c>
      <c r="F73" s="14">
        <v>23.02</v>
      </c>
      <c r="G73" s="14">
        <v>19.02</v>
      </c>
      <c r="H73" s="14">
        <v>3.23</v>
      </c>
      <c r="I73" s="9" t="s">
        <v>248</v>
      </c>
      <c r="J73" s="14">
        <v>21.1</v>
      </c>
      <c r="K73" s="14">
        <v>3.6</v>
      </c>
      <c r="L73" s="9" t="s">
        <v>248</v>
      </c>
      <c r="M73" s="14">
        <v>23.02</v>
      </c>
      <c r="N73" s="52">
        <v>3.91</v>
      </c>
      <c r="O73" s="9" t="s">
        <v>248</v>
      </c>
      <c r="P73" s="10" t="s">
        <v>78</v>
      </c>
      <c r="Q73" s="10" t="s">
        <v>78</v>
      </c>
      <c r="R73" s="10" t="s">
        <v>78</v>
      </c>
      <c r="S73" s="10" t="s">
        <v>240</v>
      </c>
      <c r="T73" s="10" t="s">
        <v>30</v>
      </c>
      <c r="U73" s="10" t="s">
        <v>212</v>
      </c>
      <c r="V73" s="10" t="s">
        <v>249</v>
      </c>
      <c r="W73" s="2"/>
      <c r="X73" s="2"/>
      <c r="Y73" s="2"/>
      <c r="Z73" s="2"/>
      <c r="AA73" s="2"/>
      <c r="AB73" s="2"/>
      <c r="AC73" s="2"/>
      <c r="AD73" s="2"/>
      <c r="AE73" s="2"/>
      <c r="AF73" s="2"/>
      <c r="AG73" s="2"/>
      <c r="AH73" s="2"/>
      <c r="AI73" s="2"/>
      <c r="AJ73" s="2"/>
    </row>
    <row r="74" spans="1:36" ht="54" x14ac:dyDescent="0.25">
      <c r="A74" s="10">
        <v>122</v>
      </c>
      <c r="B74" s="11" t="s">
        <v>258</v>
      </c>
      <c r="C74" s="12" t="s">
        <v>259</v>
      </c>
      <c r="D74" s="10" t="s">
        <v>260</v>
      </c>
      <c r="E74" s="10"/>
      <c r="F74" s="10">
        <v>6900</v>
      </c>
      <c r="G74" s="10">
        <v>4106.46</v>
      </c>
      <c r="H74" s="10">
        <v>1906.34</v>
      </c>
      <c r="I74" s="10" t="s">
        <v>261</v>
      </c>
      <c r="J74" s="10">
        <v>1688.27</v>
      </c>
      <c r="K74" s="10">
        <v>1134.8</v>
      </c>
      <c r="L74" s="10" t="s">
        <v>261</v>
      </c>
      <c r="M74" s="10">
        <v>700</v>
      </c>
      <c r="N74" s="10">
        <v>1357.47</v>
      </c>
      <c r="O74" s="10" t="s">
        <v>261</v>
      </c>
      <c r="P74" s="10" t="s">
        <v>77</v>
      </c>
      <c r="Q74" s="10" t="s">
        <v>77</v>
      </c>
      <c r="R74" s="10" t="s">
        <v>77</v>
      </c>
      <c r="S74" s="10" t="s">
        <v>58</v>
      </c>
      <c r="T74" s="10" t="s">
        <v>30</v>
      </c>
      <c r="U74" s="10" t="s">
        <v>78</v>
      </c>
      <c r="V74" s="10" t="s">
        <v>262</v>
      </c>
      <c r="W74" s="2"/>
      <c r="X74" s="2"/>
      <c r="Y74" s="2"/>
      <c r="Z74" s="2"/>
      <c r="AA74" s="2"/>
      <c r="AB74" s="2"/>
      <c r="AC74" s="2"/>
      <c r="AD74" s="2"/>
      <c r="AE74" s="2"/>
      <c r="AF74" s="2"/>
      <c r="AG74" s="2"/>
      <c r="AH74" s="2"/>
      <c r="AI74" s="2"/>
      <c r="AJ74" s="2"/>
    </row>
    <row r="75" spans="1:36" ht="108" x14ac:dyDescent="0.25">
      <c r="A75" s="10">
        <v>123</v>
      </c>
      <c r="B75" s="11" t="s">
        <v>263</v>
      </c>
      <c r="C75" s="12" t="s">
        <v>264</v>
      </c>
      <c r="D75" s="10" t="s">
        <v>118</v>
      </c>
      <c r="E75" s="10">
        <v>41692</v>
      </c>
      <c r="F75" s="10">
        <v>49301</v>
      </c>
      <c r="G75" s="10" t="s">
        <v>265</v>
      </c>
      <c r="H75" s="10">
        <v>776</v>
      </c>
      <c r="I75" s="10" t="s">
        <v>148</v>
      </c>
      <c r="J75" s="10" t="s">
        <v>266</v>
      </c>
      <c r="K75" s="10">
        <v>3740</v>
      </c>
      <c r="L75" s="10" t="s">
        <v>148</v>
      </c>
      <c r="M75" s="10" t="s">
        <v>267</v>
      </c>
      <c r="N75" s="14">
        <v>5153.93</v>
      </c>
      <c r="O75" s="10" t="s">
        <v>148</v>
      </c>
      <c r="P75" s="10" t="s">
        <v>268</v>
      </c>
      <c r="Q75" s="10" t="s">
        <v>268</v>
      </c>
      <c r="R75" s="10" t="s">
        <v>268</v>
      </c>
      <c r="S75" s="10" t="s">
        <v>269</v>
      </c>
      <c r="T75" s="10" t="s">
        <v>30</v>
      </c>
      <c r="U75" s="10" t="s">
        <v>78</v>
      </c>
      <c r="V75" s="10" t="s">
        <v>270</v>
      </c>
      <c r="W75" s="2"/>
      <c r="X75" s="2"/>
      <c r="Y75" s="2"/>
      <c r="Z75" s="2"/>
      <c r="AA75" s="2"/>
      <c r="AB75" s="2"/>
      <c r="AC75" s="2"/>
      <c r="AD75" s="2"/>
      <c r="AE75" s="2"/>
      <c r="AF75" s="2"/>
      <c r="AG75" s="2"/>
      <c r="AH75" s="2"/>
      <c r="AI75" s="2"/>
      <c r="AJ75" s="2"/>
    </row>
    <row r="76" spans="1:36" ht="108" x14ac:dyDescent="0.25">
      <c r="A76" s="10">
        <v>124</v>
      </c>
      <c r="B76" s="11" t="s">
        <v>263</v>
      </c>
      <c r="C76" s="12" t="s">
        <v>271</v>
      </c>
      <c r="D76" s="10" t="s">
        <v>272</v>
      </c>
      <c r="E76" s="10">
        <v>338</v>
      </c>
      <c r="F76" s="10">
        <v>3147</v>
      </c>
      <c r="G76" s="10">
        <v>809</v>
      </c>
      <c r="H76" s="10">
        <v>2831.5</v>
      </c>
      <c r="I76" s="10" t="s">
        <v>148</v>
      </c>
      <c r="J76" s="10">
        <v>1000</v>
      </c>
      <c r="K76" s="10">
        <v>3850</v>
      </c>
      <c r="L76" s="10" t="s">
        <v>148</v>
      </c>
      <c r="M76" s="10">
        <v>1000</v>
      </c>
      <c r="N76" s="14">
        <v>4235</v>
      </c>
      <c r="O76" s="10" t="s">
        <v>148</v>
      </c>
      <c r="P76" s="10" t="s">
        <v>268</v>
      </c>
      <c r="Q76" s="10" t="s">
        <v>268</v>
      </c>
      <c r="R76" s="10" t="s">
        <v>268</v>
      </c>
      <c r="S76" s="10" t="s">
        <v>269</v>
      </c>
      <c r="T76" s="10" t="s">
        <v>30</v>
      </c>
      <c r="U76" s="10" t="s">
        <v>78</v>
      </c>
      <c r="V76" s="10" t="s">
        <v>270</v>
      </c>
      <c r="W76" s="2"/>
      <c r="X76" s="2"/>
      <c r="Y76" s="2"/>
      <c r="Z76" s="2"/>
      <c r="AA76" s="2"/>
      <c r="AB76" s="2"/>
      <c r="AC76" s="2"/>
      <c r="AD76" s="2"/>
      <c r="AE76" s="2"/>
      <c r="AF76" s="2"/>
      <c r="AG76" s="2"/>
      <c r="AH76" s="2"/>
      <c r="AI76" s="2"/>
      <c r="AJ76" s="2"/>
    </row>
    <row r="77" spans="1:36" ht="90" x14ac:dyDescent="0.25">
      <c r="A77" s="10">
        <v>125</v>
      </c>
      <c r="B77" s="11" t="s">
        <v>273</v>
      </c>
      <c r="C77" s="12" t="s">
        <v>274</v>
      </c>
      <c r="D77" s="10" t="s">
        <v>272</v>
      </c>
      <c r="E77" s="10">
        <v>3328</v>
      </c>
      <c r="F77" s="10">
        <v>5037</v>
      </c>
      <c r="G77" s="10">
        <v>509</v>
      </c>
      <c r="H77" s="10">
        <v>1272.5</v>
      </c>
      <c r="I77" s="10" t="s">
        <v>148</v>
      </c>
      <c r="J77" s="10">
        <v>600</v>
      </c>
      <c r="K77" s="10">
        <v>1650</v>
      </c>
      <c r="L77" s="10" t="s">
        <v>148</v>
      </c>
      <c r="M77" s="10">
        <v>600</v>
      </c>
      <c r="N77" s="14">
        <v>1815</v>
      </c>
      <c r="O77" s="10" t="s">
        <v>148</v>
      </c>
      <c r="P77" s="10" t="s">
        <v>268</v>
      </c>
      <c r="Q77" s="10" t="s">
        <v>268</v>
      </c>
      <c r="R77" s="10" t="s">
        <v>268</v>
      </c>
      <c r="S77" s="10" t="s">
        <v>269</v>
      </c>
      <c r="T77" s="10" t="s">
        <v>30</v>
      </c>
      <c r="U77" s="10" t="s">
        <v>78</v>
      </c>
      <c r="V77" s="10" t="s">
        <v>270</v>
      </c>
      <c r="W77" s="2"/>
      <c r="X77" s="2"/>
      <c r="Y77" s="2"/>
      <c r="Z77" s="2"/>
      <c r="AA77" s="2"/>
      <c r="AB77" s="2"/>
      <c r="AC77" s="2"/>
      <c r="AD77" s="2"/>
      <c r="AE77" s="2"/>
      <c r="AF77" s="2"/>
      <c r="AG77" s="2"/>
      <c r="AH77" s="2"/>
      <c r="AI77" s="2"/>
      <c r="AJ77" s="2"/>
    </row>
    <row r="78" spans="1:36" ht="90" x14ac:dyDescent="0.25">
      <c r="A78" s="10">
        <v>126</v>
      </c>
      <c r="B78" s="11" t="s">
        <v>273</v>
      </c>
      <c r="C78" s="12" t="s">
        <v>275</v>
      </c>
      <c r="D78" s="10" t="s">
        <v>276</v>
      </c>
      <c r="E78" s="10">
        <v>4933</v>
      </c>
      <c r="F78" s="10">
        <v>10883</v>
      </c>
      <c r="G78" s="10">
        <v>1950</v>
      </c>
      <c r="H78" s="10">
        <v>4875</v>
      </c>
      <c r="I78" s="10" t="s">
        <v>148</v>
      </c>
      <c r="J78" s="10">
        <v>2000</v>
      </c>
      <c r="K78" s="10">
        <v>5500</v>
      </c>
      <c r="L78" s="10" t="s">
        <v>148</v>
      </c>
      <c r="M78" s="10">
        <v>2000</v>
      </c>
      <c r="N78" s="14">
        <v>6050</v>
      </c>
      <c r="O78" s="10" t="s">
        <v>148</v>
      </c>
      <c r="P78" s="10" t="s">
        <v>268</v>
      </c>
      <c r="Q78" s="10" t="s">
        <v>268</v>
      </c>
      <c r="R78" s="10" t="s">
        <v>268</v>
      </c>
      <c r="S78" s="10" t="s">
        <v>269</v>
      </c>
      <c r="T78" s="10" t="s">
        <v>30</v>
      </c>
      <c r="U78" s="10" t="s">
        <v>78</v>
      </c>
      <c r="V78" s="10" t="s">
        <v>270</v>
      </c>
      <c r="W78" s="2"/>
      <c r="X78" s="2"/>
      <c r="Y78" s="2"/>
      <c r="Z78" s="2"/>
      <c r="AA78" s="2"/>
      <c r="AB78" s="2"/>
      <c r="AC78" s="2"/>
      <c r="AD78" s="2"/>
      <c r="AE78" s="2"/>
      <c r="AF78" s="2"/>
      <c r="AG78" s="2"/>
      <c r="AH78" s="2"/>
      <c r="AI78" s="2"/>
      <c r="AJ78" s="2"/>
    </row>
    <row r="79" spans="1:36" ht="90" x14ac:dyDescent="0.25">
      <c r="A79" s="10">
        <v>127</v>
      </c>
      <c r="B79" s="11" t="s">
        <v>273</v>
      </c>
      <c r="C79" s="12" t="s">
        <v>277</v>
      </c>
      <c r="D79" s="10" t="s">
        <v>118</v>
      </c>
      <c r="E79" s="10">
        <v>41</v>
      </c>
      <c r="F79" s="10">
        <v>55</v>
      </c>
      <c r="G79" s="10" t="s">
        <v>278</v>
      </c>
      <c r="H79" s="10">
        <v>840</v>
      </c>
      <c r="I79" s="10" t="s">
        <v>148</v>
      </c>
      <c r="J79" s="10" t="s">
        <v>279</v>
      </c>
      <c r="K79" s="10">
        <v>1155</v>
      </c>
      <c r="L79" s="10" t="s">
        <v>148</v>
      </c>
      <c r="M79" s="10" t="s">
        <v>280</v>
      </c>
      <c r="N79" s="14">
        <v>1270.5</v>
      </c>
      <c r="O79" s="10" t="s">
        <v>148</v>
      </c>
      <c r="P79" s="10" t="s">
        <v>268</v>
      </c>
      <c r="Q79" s="10" t="s">
        <v>268</v>
      </c>
      <c r="R79" s="10" t="s">
        <v>268</v>
      </c>
      <c r="S79" s="10" t="s">
        <v>269</v>
      </c>
      <c r="T79" s="10" t="s">
        <v>30</v>
      </c>
      <c r="U79" s="10" t="s">
        <v>78</v>
      </c>
      <c r="V79" s="10" t="s">
        <v>270</v>
      </c>
      <c r="W79" s="2"/>
      <c r="X79" s="2"/>
      <c r="Y79" s="2"/>
      <c r="Z79" s="2"/>
      <c r="AA79" s="2"/>
      <c r="AB79" s="2"/>
      <c r="AC79" s="2"/>
      <c r="AD79" s="2"/>
      <c r="AE79" s="2"/>
      <c r="AF79" s="2"/>
      <c r="AG79" s="2"/>
      <c r="AH79" s="2"/>
      <c r="AI79" s="2"/>
      <c r="AJ79" s="2"/>
    </row>
    <row r="80" spans="1:36" ht="54" x14ac:dyDescent="0.25">
      <c r="A80" s="10">
        <v>128</v>
      </c>
      <c r="B80" s="11" t="s">
        <v>273</v>
      </c>
      <c r="C80" s="12" t="s">
        <v>281</v>
      </c>
      <c r="D80" s="10" t="s">
        <v>118</v>
      </c>
      <c r="E80" s="10">
        <v>3000</v>
      </c>
      <c r="F80" s="10">
        <v>3331</v>
      </c>
      <c r="G80" s="10">
        <v>11</v>
      </c>
      <c r="H80" s="10">
        <v>176</v>
      </c>
      <c r="I80" s="10" t="s">
        <v>148</v>
      </c>
      <c r="J80" s="10">
        <v>150</v>
      </c>
      <c r="K80" s="10">
        <v>2640</v>
      </c>
      <c r="L80" s="10" t="s">
        <v>148</v>
      </c>
      <c r="M80" s="10">
        <v>150</v>
      </c>
      <c r="N80" s="14">
        <v>2904</v>
      </c>
      <c r="O80" s="10" t="s">
        <v>148</v>
      </c>
      <c r="P80" s="10" t="s">
        <v>268</v>
      </c>
      <c r="Q80" s="10" t="s">
        <v>268</v>
      </c>
      <c r="R80" s="10" t="s">
        <v>268</v>
      </c>
      <c r="S80" s="10" t="s">
        <v>269</v>
      </c>
      <c r="T80" s="10" t="s">
        <v>30</v>
      </c>
      <c r="U80" s="10" t="s">
        <v>78</v>
      </c>
      <c r="V80" s="10" t="s">
        <v>270</v>
      </c>
      <c r="W80" s="2"/>
      <c r="X80" s="2"/>
      <c r="Y80" s="2"/>
      <c r="Z80" s="2"/>
      <c r="AA80" s="2"/>
      <c r="AB80" s="2"/>
      <c r="AC80" s="2"/>
      <c r="AD80" s="2"/>
      <c r="AE80" s="2"/>
      <c r="AF80" s="2"/>
      <c r="AG80" s="2"/>
      <c r="AH80" s="2"/>
      <c r="AI80" s="2"/>
      <c r="AJ80" s="2"/>
    </row>
    <row r="81" spans="1:36" ht="72" x14ac:dyDescent="0.25">
      <c r="A81" s="10">
        <v>129</v>
      </c>
      <c r="B81" s="11" t="s">
        <v>273</v>
      </c>
      <c r="C81" s="12" t="s">
        <v>282</v>
      </c>
      <c r="D81" s="10" t="s">
        <v>276</v>
      </c>
      <c r="E81" s="10">
        <v>25114</v>
      </c>
      <c r="F81" s="10">
        <v>62788</v>
      </c>
      <c r="G81" s="10">
        <v>12588</v>
      </c>
      <c r="H81" s="10">
        <v>2511.6</v>
      </c>
      <c r="I81" s="10" t="s">
        <v>148</v>
      </c>
      <c r="J81" s="10">
        <v>12588</v>
      </c>
      <c r="K81" s="10">
        <v>2762.76</v>
      </c>
      <c r="L81" s="10" t="s">
        <v>148</v>
      </c>
      <c r="M81" s="10">
        <v>12588</v>
      </c>
      <c r="N81" s="14">
        <v>3039.03</v>
      </c>
      <c r="O81" s="10" t="s">
        <v>148</v>
      </c>
      <c r="P81" s="10" t="s">
        <v>268</v>
      </c>
      <c r="Q81" s="10" t="s">
        <v>268</v>
      </c>
      <c r="R81" s="10" t="s">
        <v>268</v>
      </c>
      <c r="S81" s="10" t="s">
        <v>269</v>
      </c>
      <c r="T81" s="10" t="s">
        <v>30</v>
      </c>
      <c r="U81" s="10" t="s">
        <v>31</v>
      </c>
      <c r="V81" s="10" t="s">
        <v>270</v>
      </c>
      <c r="W81" s="2"/>
      <c r="X81" s="2"/>
      <c r="Y81" s="2"/>
      <c r="Z81" s="2"/>
      <c r="AA81" s="2"/>
      <c r="AB81" s="2"/>
      <c r="AC81" s="2"/>
      <c r="AD81" s="2"/>
      <c r="AE81" s="2"/>
      <c r="AF81" s="2"/>
      <c r="AG81" s="2"/>
      <c r="AH81" s="2"/>
      <c r="AI81" s="2"/>
      <c r="AJ81" s="2"/>
    </row>
    <row r="82" spans="1:36" ht="54" x14ac:dyDescent="0.25">
      <c r="A82" s="10">
        <v>130</v>
      </c>
      <c r="B82" s="11" t="s">
        <v>273</v>
      </c>
      <c r="C82" s="12" t="s">
        <v>283</v>
      </c>
      <c r="D82" s="10" t="s">
        <v>276</v>
      </c>
      <c r="E82" s="10">
        <v>102064</v>
      </c>
      <c r="F82" s="10">
        <v>163300</v>
      </c>
      <c r="G82" s="10">
        <v>20412</v>
      </c>
      <c r="H82" s="10">
        <v>2041.2</v>
      </c>
      <c r="I82" s="10" t="s">
        <v>148</v>
      </c>
      <c r="J82" s="10">
        <v>20412</v>
      </c>
      <c r="K82" s="10">
        <v>2245.3200000000002</v>
      </c>
      <c r="L82" s="10" t="s">
        <v>148</v>
      </c>
      <c r="M82" s="10">
        <v>20412</v>
      </c>
      <c r="N82" s="14">
        <v>2469.85</v>
      </c>
      <c r="O82" s="10" t="s">
        <v>148</v>
      </c>
      <c r="P82" s="10" t="s">
        <v>268</v>
      </c>
      <c r="Q82" s="10" t="s">
        <v>268</v>
      </c>
      <c r="R82" s="10" t="s">
        <v>268</v>
      </c>
      <c r="S82" s="10" t="s">
        <v>269</v>
      </c>
      <c r="T82" s="10" t="s">
        <v>30</v>
      </c>
      <c r="U82" s="10" t="s">
        <v>78</v>
      </c>
      <c r="V82" s="10" t="s">
        <v>270</v>
      </c>
      <c r="W82" s="2"/>
      <c r="X82" s="2"/>
      <c r="Y82" s="2"/>
      <c r="Z82" s="2"/>
      <c r="AA82" s="2"/>
      <c r="AB82" s="2"/>
      <c r="AC82" s="2"/>
      <c r="AD82" s="2"/>
      <c r="AE82" s="2"/>
      <c r="AF82" s="2"/>
      <c r="AG82" s="2"/>
      <c r="AH82" s="2"/>
      <c r="AI82" s="2"/>
      <c r="AJ82" s="2"/>
    </row>
    <row r="83" spans="1:36" ht="90" x14ac:dyDescent="0.25">
      <c r="A83" s="10">
        <v>131</v>
      </c>
      <c r="B83" s="11" t="s">
        <v>273</v>
      </c>
      <c r="C83" s="12" t="s">
        <v>284</v>
      </c>
      <c r="D83" s="10" t="s">
        <v>276</v>
      </c>
      <c r="E83" s="10">
        <v>50231</v>
      </c>
      <c r="F83" s="10">
        <v>50231</v>
      </c>
      <c r="G83" s="10">
        <v>50231</v>
      </c>
      <c r="H83" s="10">
        <v>5023.1000000000004</v>
      </c>
      <c r="I83" s="10" t="s">
        <v>148</v>
      </c>
      <c r="J83" s="10">
        <v>50231</v>
      </c>
      <c r="K83" s="10">
        <v>5525.4</v>
      </c>
      <c r="L83" s="10" t="s">
        <v>148</v>
      </c>
      <c r="M83" s="10">
        <v>50231</v>
      </c>
      <c r="N83" s="14">
        <v>6077.9</v>
      </c>
      <c r="O83" s="10" t="s">
        <v>148</v>
      </c>
      <c r="P83" s="10" t="s">
        <v>268</v>
      </c>
      <c r="Q83" s="10" t="s">
        <v>268</v>
      </c>
      <c r="R83" s="10" t="s">
        <v>268</v>
      </c>
      <c r="S83" s="10" t="s">
        <v>269</v>
      </c>
      <c r="T83" s="10" t="s">
        <v>30</v>
      </c>
      <c r="U83" s="10" t="s">
        <v>78</v>
      </c>
      <c r="V83" s="10" t="s">
        <v>270</v>
      </c>
      <c r="W83" s="2"/>
      <c r="X83" s="2"/>
      <c r="Y83" s="2"/>
      <c r="Z83" s="2"/>
      <c r="AA83" s="2"/>
      <c r="AB83" s="2"/>
      <c r="AC83" s="2"/>
      <c r="AD83" s="2"/>
      <c r="AE83" s="2"/>
      <c r="AF83" s="2"/>
      <c r="AG83" s="2"/>
      <c r="AH83" s="2"/>
      <c r="AI83" s="2"/>
      <c r="AJ83" s="2"/>
    </row>
    <row r="84" spans="1:36" ht="72" x14ac:dyDescent="0.25">
      <c r="A84" s="10">
        <v>132</v>
      </c>
      <c r="B84" s="11" t="s">
        <v>273</v>
      </c>
      <c r="C84" s="12" t="s">
        <v>285</v>
      </c>
      <c r="D84" s="10" t="s">
        <v>276</v>
      </c>
      <c r="E84" s="10">
        <v>142888</v>
      </c>
      <c r="F84" s="10">
        <v>142888</v>
      </c>
      <c r="G84" s="10">
        <v>142888</v>
      </c>
      <c r="H84" s="10">
        <v>7174.4</v>
      </c>
      <c r="I84" s="10" t="s">
        <v>148</v>
      </c>
      <c r="J84" s="10">
        <v>142888</v>
      </c>
      <c r="K84" s="10">
        <v>7858.8</v>
      </c>
      <c r="L84" s="10" t="s">
        <v>148</v>
      </c>
      <c r="M84" s="10">
        <v>142888</v>
      </c>
      <c r="N84" s="14">
        <v>8644.7000000000007</v>
      </c>
      <c r="O84" s="10" t="s">
        <v>148</v>
      </c>
      <c r="P84" s="10" t="s">
        <v>268</v>
      </c>
      <c r="Q84" s="10" t="s">
        <v>268</v>
      </c>
      <c r="R84" s="10" t="s">
        <v>268</v>
      </c>
      <c r="S84" s="10" t="s">
        <v>269</v>
      </c>
      <c r="T84" s="10" t="s">
        <v>30</v>
      </c>
      <c r="U84" s="10" t="s">
        <v>78</v>
      </c>
      <c r="V84" s="10" t="s">
        <v>270</v>
      </c>
      <c r="W84" s="2"/>
      <c r="X84" s="2"/>
      <c r="Y84" s="2"/>
      <c r="Z84" s="2"/>
      <c r="AA84" s="2"/>
      <c r="AB84" s="2"/>
      <c r="AC84" s="2"/>
      <c r="AD84" s="2"/>
      <c r="AE84" s="2"/>
      <c r="AF84" s="2"/>
      <c r="AG84" s="2"/>
      <c r="AH84" s="2"/>
      <c r="AI84" s="2"/>
      <c r="AJ84" s="2"/>
    </row>
    <row r="85" spans="1:36" ht="162" x14ac:dyDescent="0.25">
      <c r="A85" s="10">
        <v>134</v>
      </c>
      <c r="B85" s="11" t="s">
        <v>286</v>
      </c>
      <c r="C85" s="12" t="s">
        <v>287</v>
      </c>
      <c r="D85" s="10" t="s">
        <v>288</v>
      </c>
      <c r="E85" s="9">
        <v>35053</v>
      </c>
      <c r="F85" s="14">
        <v>10516</v>
      </c>
      <c r="G85" s="14">
        <v>0</v>
      </c>
      <c r="H85" s="14">
        <v>0</v>
      </c>
      <c r="I85" s="9">
        <v>0</v>
      </c>
      <c r="J85" s="14">
        <v>1061</v>
      </c>
      <c r="K85" s="14">
        <v>40</v>
      </c>
      <c r="L85" s="46" t="s">
        <v>289</v>
      </c>
      <c r="M85" s="14" t="s">
        <v>290</v>
      </c>
      <c r="N85" s="14">
        <v>4500</v>
      </c>
      <c r="O85" s="9" t="s">
        <v>291</v>
      </c>
      <c r="P85" s="10" t="s">
        <v>268</v>
      </c>
      <c r="Q85" s="10" t="s">
        <v>268</v>
      </c>
      <c r="R85" s="10" t="s">
        <v>268</v>
      </c>
      <c r="S85" s="10" t="s">
        <v>269</v>
      </c>
      <c r="T85" s="10" t="s">
        <v>30</v>
      </c>
      <c r="U85" s="10" t="s">
        <v>78</v>
      </c>
      <c r="V85" s="10" t="s">
        <v>286</v>
      </c>
      <c r="W85" s="2">
        <v>22</v>
      </c>
      <c r="X85" s="2"/>
      <c r="Y85" s="2"/>
      <c r="Z85" s="2"/>
      <c r="AA85" s="2"/>
      <c r="AB85" s="2"/>
      <c r="AC85" s="2"/>
      <c r="AD85" s="2"/>
      <c r="AE85" s="2"/>
      <c r="AF85" s="2"/>
      <c r="AG85" s="2"/>
      <c r="AH85" s="2"/>
      <c r="AI85" s="2"/>
      <c r="AJ85" s="2"/>
    </row>
    <row r="86" spans="1:36" x14ac:dyDescent="0.25">
      <c r="A86" s="5"/>
      <c r="B86" s="6"/>
      <c r="C86" s="5"/>
      <c r="D86" s="5"/>
      <c r="E86" s="5"/>
      <c r="F86" s="5"/>
      <c r="G86" s="5"/>
      <c r="H86" s="53">
        <v>247616.77600000001</v>
      </c>
      <c r="I86" s="5"/>
      <c r="J86" s="5"/>
      <c r="K86" s="53">
        <v>298724.57400000002</v>
      </c>
      <c r="L86" s="5"/>
      <c r="M86" s="5"/>
      <c r="N86" s="53">
        <v>319134.99699999997</v>
      </c>
      <c r="O86" s="5"/>
      <c r="P86" s="5"/>
      <c r="Q86" s="5"/>
      <c r="R86" s="5"/>
      <c r="S86" s="5"/>
      <c r="T86" s="5"/>
      <c r="U86" s="5"/>
      <c r="V86" s="5"/>
      <c r="W86" s="1"/>
      <c r="X86" s="2"/>
      <c r="Y86" s="2"/>
      <c r="Z86" s="2"/>
      <c r="AA86" s="2"/>
      <c r="AB86" s="2"/>
      <c r="AC86" s="2"/>
      <c r="AD86" s="2"/>
      <c r="AE86" s="2"/>
      <c r="AF86" s="2"/>
      <c r="AG86" s="2"/>
      <c r="AH86" s="2"/>
      <c r="AI86" s="2"/>
      <c r="AJ86" s="2"/>
    </row>
    <row r="87" spans="1:36" x14ac:dyDescent="0.25">
      <c r="A87" s="2"/>
      <c r="B87" s="54"/>
      <c r="C87" s="2"/>
      <c r="D87" s="2"/>
      <c r="E87" s="2"/>
      <c r="F87" s="2"/>
      <c r="G87" s="2"/>
      <c r="H87" s="2"/>
      <c r="I87" s="2"/>
      <c r="J87" s="2"/>
      <c r="K87" s="2"/>
      <c r="L87" s="2"/>
      <c r="M87" s="2"/>
      <c r="N87" s="2"/>
      <c r="O87" s="2"/>
      <c r="P87" s="2"/>
      <c r="Q87" s="2"/>
      <c r="R87" s="2"/>
      <c r="S87" s="2"/>
      <c r="T87" s="2"/>
      <c r="U87" s="2"/>
      <c r="V87" s="2"/>
      <c r="W87" s="1"/>
      <c r="X87" s="2"/>
      <c r="Y87" s="2"/>
      <c r="Z87" s="2"/>
      <c r="AA87" s="2"/>
      <c r="AB87" s="2"/>
      <c r="AC87" s="2"/>
      <c r="AD87" s="2"/>
      <c r="AE87" s="2"/>
      <c r="AF87" s="2"/>
      <c r="AG87" s="2"/>
      <c r="AH87" s="2"/>
      <c r="AI87" s="2"/>
      <c r="AJ87" s="2"/>
    </row>
    <row r="88" spans="1:36" x14ac:dyDescent="0.25">
      <c r="A88" s="2"/>
      <c r="B88" s="54"/>
      <c r="C88" s="2"/>
      <c r="D88" s="2"/>
      <c r="E88" s="2"/>
      <c r="F88" s="2"/>
      <c r="G88" s="2"/>
      <c r="H88" s="2"/>
      <c r="I88" s="2"/>
      <c r="J88" s="2"/>
      <c r="K88" s="2"/>
      <c r="L88" s="2"/>
      <c r="M88" s="2"/>
      <c r="N88" s="2"/>
      <c r="O88" s="2"/>
      <c r="P88" s="2"/>
      <c r="Q88" s="2"/>
      <c r="R88" s="2"/>
      <c r="S88" s="2"/>
      <c r="T88" s="2"/>
      <c r="U88" s="2"/>
      <c r="V88" s="2"/>
      <c r="W88" s="1"/>
      <c r="X88" s="2"/>
      <c r="Y88" s="2"/>
      <c r="Z88" s="2"/>
      <c r="AA88" s="2"/>
      <c r="AB88" s="2"/>
      <c r="AC88" s="2"/>
      <c r="AD88" s="2"/>
      <c r="AE88" s="2"/>
      <c r="AF88" s="2"/>
      <c r="AG88" s="2"/>
      <c r="AH88" s="2"/>
      <c r="AI88" s="2"/>
      <c r="AJ88" s="2"/>
    </row>
    <row r="89" spans="1:36" x14ac:dyDescent="0.25">
      <c r="A89" s="2"/>
      <c r="B89" s="54"/>
      <c r="C89" s="2"/>
      <c r="D89" s="2"/>
      <c r="E89" s="2"/>
      <c r="F89" s="2"/>
      <c r="G89" s="2"/>
      <c r="H89" s="2"/>
      <c r="I89" s="2"/>
      <c r="J89" s="2"/>
      <c r="K89" s="2"/>
      <c r="L89" s="2"/>
      <c r="M89" s="2"/>
      <c r="N89" s="2"/>
      <c r="O89" s="2"/>
      <c r="P89" s="2"/>
      <c r="Q89" s="2"/>
      <c r="R89" s="2"/>
      <c r="S89" s="2"/>
      <c r="T89" s="2"/>
      <c r="U89" s="2"/>
      <c r="V89" s="2"/>
      <c r="W89" s="1"/>
      <c r="X89" s="2"/>
      <c r="Y89" s="2"/>
      <c r="Z89" s="2"/>
      <c r="AA89" s="2"/>
      <c r="AB89" s="2"/>
      <c r="AC89" s="2"/>
      <c r="AD89" s="2"/>
      <c r="AE89" s="2"/>
      <c r="AF89" s="2"/>
      <c r="AG89" s="2"/>
      <c r="AH89" s="2"/>
      <c r="AI89" s="2"/>
      <c r="AJ89" s="2"/>
    </row>
    <row r="90" spans="1:36" x14ac:dyDescent="0.25">
      <c r="A90" s="2"/>
      <c r="B90" s="54"/>
      <c r="C90" s="2"/>
      <c r="D90" s="2"/>
      <c r="E90" s="2"/>
      <c r="F90" s="2"/>
      <c r="G90" s="2"/>
      <c r="H90" s="2"/>
      <c r="I90" s="2"/>
      <c r="J90" s="2"/>
      <c r="K90" s="2"/>
      <c r="L90" s="2"/>
      <c r="M90" s="2"/>
      <c r="N90" s="2"/>
      <c r="O90" s="2"/>
      <c r="P90" s="2"/>
      <c r="Q90" s="2"/>
      <c r="R90" s="2"/>
      <c r="S90" s="2"/>
      <c r="T90" s="2"/>
      <c r="U90" s="2"/>
      <c r="V90" s="2"/>
      <c r="W90" s="1"/>
      <c r="X90" s="2"/>
      <c r="Y90" s="2"/>
      <c r="Z90" s="2"/>
      <c r="AA90" s="2"/>
      <c r="AB90" s="2"/>
      <c r="AC90" s="2"/>
      <c r="AD90" s="2"/>
      <c r="AE90" s="2"/>
      <c r="AF90" s="2"/>
      <c r="AG90" s="2"/>
      <c r="AH90" s="2"/>
      <c r="AI90" s="2"/>
      <c r="AJ90" s="2"/>
    </row>
    <row r="91" spans="1:36" x14ac:dyDescent="0.25">
      <c r="A91" s="2"/>
      <c r="B91" s="54"/>
      <c r="C91" s="2"/>
      <c r="D91" s="2"/>
      <c r="E91" s="2"/>
      <c r="F91" s="2"/>
      <c r="G91" s="2"/>
      <c r="H91" s="2"/>
      <c r="I91" s="2"/>
      <c r="J91" s="2"/>
      <c r="K91" s="2"/>
      <c r="L91" s="2"/>
      <c r="M91" s="2"/>
      <c r="N91" s="2"/>
      <c r="O91" s="2"/>
      <c r="P91" s="2"/>
      <c r="Q91" s="2"/>
      <c r="R91" s="2"/>
      <c r="S91" s="2"/>
      <c r="T91" s="2"/>
      <c r="U91" s="2"/>
      <c r="V91" s="2"/>
      <c r="W91" s="1"/>
      <c r="X91" s="2"/>
      <c r="Y91" s="2"/>
      <c r="Z91" s="2"/>
      <c r="AA91" s="2"/>
      <c r="AB91" s="2"/>
      <c r="AC91" s="2"/>
      <c r="AD91" s="2"/>
      <c r="AE91" s="2"/>
      <c r="AF91" s="2"/>
      <c r="AG91" s="2"/>
      <c r="AH91" s="2"/>
      <c r="AI91" s="2"/>
      <c r="AJ91" s="2"/>
    </row>
    <row r="92" spans="1:36" x14ac:dyDescent="0.25">
      <c r="A92" s="2"/>
      <c r="B92" s="54"/>
      <c r="C92" s="2"/>
      <c r="D92" s="2"/>
      <c r="E92" s="2"/>
      <c r="F92" s="2"/>
      <c r="G92" s="2"/>
      <c r="H92" s="2"/>
      <c r="I92" s="2"/>
      <c r="J92" s="2"/>
      <c r="K92" s="2"/>
      <c r="L92" s="2"/>
      <c r="M92" s="2"/>
      <c r="N92" s="2"/>
      <c r="O92" s="2"/>
      <c r="P92" s="2"/>
      <c r="Q92" s="2"/>
      <c r="R92" s="2"/>
      <c r="S92" s="2"/>
      <c r="T92" s="2"/>
      <c r="U92" s="2"/>
      <c r="V92" s="2"/>
      <c r="W92" s="1"/>
      <c r="X92" s="2"/>
      <c r="Y92" s="2"/>
      <c r="Z92" s="2"/>
      <c r="AA92" s="2"/>
      <c r="AB92" s="2"/>
      <c r="AC92" s="2"/>
      <c r="AD92" s="2"/>
      <c r="AE92" s="2"/>
      <c r="AF92" s="2"/>
      <c r="AG92" s="2"/>
      <c r="AH92" s="2"/>
      <c r="AI92" s="2"/>
      <c r="AJ92" s="2"/>
    </row>
    <row r="93" spans="1:36" x14ac:dyDescent="0.25">
      <c r="A93" s="2"/>
      <c r="B93" s="54"/>
      <c r="C93" s="2"/>
      <c r="D93" s="2"/>
      <c r="E93" s="2"/>
      <c r="F93" s="2"/>
      <c r="G93" s="2"/>
      <c r="H93" s="2"/>
      <c r="I93" s="2"/>
      <c r="J93" s="2"/>
      <c r="K93" s="2"/>
      <c r="L93" s="2"/>
      <c r="M93" s="2"/>
      <c r="N93" s="2"/>
      <c r="O93" s="2"/>
      <c r="P93" s="2"/>
      <c r="Q93" s="2"/>
      <c r="R93" s="2"/>
      <c r="S93" s="2"/>
      <c r="T93" s="2"/>
      <c r="U93" s="2"/>
      <c r="V93" s="2"/>
      <c r="W93" s="1"/>
      <c r="X93" s="2"/>
      <c r="Y93" s="2"/>
      <c r="Z93" s="2"/>
      <c r="AA93" s="2"/>
      <c r="AB93" s="2"/>
      <c r="AC93" s="2"/>
      <c r="AD93" s="2"/>
      <c r="AE93" s="2"/>
      <c r="AF93" s="2"/>
      <c r="AG93" s="2"/>
      <c r="AH93" s="2"/>
      <c r="AI93" s="2"/>
      <c r="AJ93" s="2"/>
    </row>
    <row r="94" spans="1:36" x14ac:dyDescent="0.25">
      <c r="A94" s="2"/>
      <c r="B94" s="54"/>
      <c r="C94" s="2"/>
      <c r="D94" s="2"/>
      <c r="E94" s="2"/>
      <c r="F94" s="2"/>
      <c r="G94" s="2"/>
      <c r="H94" s="2"/>
      <c r="I94" s="2"/>
      <c r="J94" s="2"/>
      <c r="K94" s="2"/>
      <c r="L94" s="2"/>
      <c r="M94" s="2"/>
      <c r="N94" s="2"/>
      <c r="O94" s="2"/>
      <c r="P94" s="2"/>
      <c r="Q94" s="2"/>
      <c r="R94" s="2"/>
      <c r="S94" s="2"/>
      <c r="T94" s="2"/>
      <c r="U94" s="2"/>
      <c r="V94" s="2"/>
      <c r="W94" s="1"/>
      <c r="X94" s="2"/>
      <c r="Y94" s="2"/>
      <c r="Z94" s="2"/>
      <c r="AA94" s="2"/>
      <c r="AB94" s="2"/>
      <c r="AC94" s="2"/>
      <c r="AD94" s="2"/>
      <c r="AE94" s="2"/>
      <c r="AF94" s="2"/>
      <c r="AG94" s="2"/>
      <c r="AH94" s="2"/>
      <c r="AI94" s="2"/>
      <c r="AJ94" s="2"/>
    </row>
    <row r="95" spans="1:36" x14ac:dyDescent="0.25">
      <c r="A95" s="2"/>
      <c r="B95" s="54"/>
      <c r="C95" s="2"/>
      <c r="D95" s="2"/>
      <c r="E95" s="2"/>
      <c r="F95" s="2"/>
      <c r="G95" s="2"/>
      <c r="H95" s="2"/>
      <c r="I95" s="2"/>
      <c r="J95" s="2"/>
      <c r="K95" s="2"/>
      <c r="L95" s="2"/>
      <c r="M95" s="2"/>
      <c r="N95" s="2"/>
      <c r="O95" s="2"/>
      <c r="P95" s="2"/>
      <c r="Q95" s="2"/>
      <c r="R95" s="2"/>
      <c r="S95" s="2"/>
      <c r="T95" s="2"/>
      <c r="U95" s="2"/>
      <c r="V95" s="2"/>
      <c r="W95" s="1"/>
      <c r="X95" s="2"/>
      <c r="Y95" s="2"/>
      <c r="Z95" s="2"/>
      <c r="AA95" s="2"/>
      <c r="AB95" s="2"/>
      <c r="AC95" s="2"/>
      <c r="AD95" s="2"/>
      <c r="AE95" s="2"/>
      <c r="AF95" s="2"/>
      <c r="AG95" s="2"/>
      <c r="AH95" s="2"/>
      <c r="AI95" s="2"/>
      <c r="AJ95" s="2"/>
    </row>
  </sheetData>
  <mergeCells count="13">
    <mergeCell ref="S2:T2"/>
    <mergeCell ref="U2:U3"/>
    <mergeCell ref="V2:V3"/>
    <mergeCell ref="A1:I1"/>
    <mergeCell ref="J1:O1"/>
    <mergeCell ref="P1:V1"/>
    <mergeCell ref="A2:A3"/>
    <mergeCell ref="B2:B3"/>
    <mergeCell ref="C2:C3"/>
    <mergeCell ref="G2:I2"/>
    <mergeCell ref="J2:L2"/>
    <mergeCell ref="M2:O2"/>
    <mergeCell ref="P2:R2"/>
  </mergeCells>
  <printOptions horizontalCentered="1" verticalCentered="1"/>
  <pageMargins left="0.7" right="0.7" top="0.5" bottom="0.5" header="0.3" footer="0.3"/>
  <pageSetup paperSize="8" scale="57" fitToHeight="2" orientation="landscape" horizontalDpi="300" r:id="rId1"/>
  <rowBreaks count="1" manualBreakCount="1">
    <brk id="85"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selection activeCell="B32" sqref="B32"/>
    </sheetView>
  </sheetViews>
  <sheetFormatPr defaultRowHeight="18" x14ac:dyDescent="0.25"/>
  <cols>
    <col min="1" max="1" width="2.85546875" style="98" customWidth="1"/>
    <col min="2" max="2" width="22.140625" style="98" customWidth="1"/>
    <col min="3" max="3" width="15" style="98" customWidth="1"/>
    <col min="4" max="4" width="30.140625" style="98" customWidth="1"/>
    <col min="5" max="5" width="24.7109375" style="98" customWidth="1"/>
    <col min="6" max="6" width="14.7109375" style="98" customWidth="1"/>
    <col min="7" max="7" width="15" style="98" bestFit="1" customWidth="1"/>
    <col min="8" max="8" width="12.85546875" style="98" bestFit="1" customWidth="1"/>
    <col min="9" max="9" width="15.7109375" style="98" customWidth="1"/>
    <col min="10" max="10" width="19.42578125" style="98" customWidth="1"/>
    <col min="11" max="11" width="21" style="98" customWidth="1"/>
    <col min="12" max="12" width="16.7109375" style="98" customWidth="1"/>
    <col min="13" max="13" width="15.42578125" style="98" customWidth="1"/>
    <col min="14" max="14" width="12.85546875" style="98" bestFit="1" customWidth="1"/>
    <col min="15" max="15" width="11.42578125" style="98" customWidth="1"/>
    <col min="16" max="16" width="12.140625" style="98" customWidth="1"/>
    <col min="17" max="22" width="10.28515625" style="98" customWidth="1"/>
    <col min="23" max="23" width="23.5703125" style="98" bestFit="1" customWidth="1"/>
    <col min="24" max="24" width="8.7109375" style="98" bestFit="1" customWidth="1"/>
    <col min="25" max="25" width="12.42578125" style="98" customWidth="1"/>
    <col min="26" max="26" width="14.28515625" style="98" customWidth="1"/>
    <col min="27" max="16384" width="9.140625" style="98"/>
  </cols>
  <sheetData>
    <row r="1" spans="1:26" x14ac:dyDescent="0.25">
      <c r="A1" s="55"/>
      <c r="B1" s="55"/>
      <c r="C1" s="55"/>
      <c r="D1" s="55"/>
      <c r="E1" s="951" t="s">
        <v>2222</v>
      </c>
      <c r="F1" s="951"/>
      <c r="G1" s="951"/>
      <c r="H1" s="951"/>
      <c r="I1" s="951"/>
      <c r="J1" s="951"/>
      <c r="K1" s="951"/>
      <c r="L1" s="951"/>
      <c r="M1" s="951"/>
      <c r="N1" s="951"/>
      <c r="O1" s="951"/>
      <c r="P1" s="951" t="s">
        <v>2222</v>
      </c>
      <c r="Q1" s="951"/>
      <c r="R1" s="951"/>
      <c r="S1" s="951"/>
      <c r="T1" s="951"/>
      <c r="U1" s="951"/>
      <c r="V1" s="951"/>
      <c r="W1" s="951"/>
      <c r="X1" s="951"/>
      <c r="Y1" s="951"/>
      <c r="Z1" s="951"/>
    </row>
    <row r="2" spans="1:26" x14ac:dyDescent="0.25">
      <c r="A2" s="637" t="s">
        <v>2223</v>
      </c>
      <c r="B2" s="637" t="s">
        <v>2224</v>
      </c>
      <c r="C2" s="637" t="s">
        <v>2225</v>
      </c>
      <c r="D2" s="637" t="s">
        <v>2226</v>
      </c>
      <c r="E2" s="953" t="s">
        <v>2227</v>
      </c>
      <c r="F2" s="637" t="s">
        <v>2228</v>
      </c>
      <c r="G2" s="886" t="s">
        <v>2229</v>
      </c>
      <c r="H2" s="887"/>
      <c r="I2" s="887"/>
      <c r="J2" s="887"/>
      <c r="K2" s="887"/>
      <c r="L2" s="887"/>
      <c r="M2" s="887"/>
      <c r="N2" s="887"/>
      <c r="O2" s="888"/>
      <c r="P2" s="886" t="s">
        <v>2230</v>
      </c>
      <c r="Q2" s="887"/>
      <c r="R2" s="887"/>
      <c r="S2" s="887"/>
      <c r="T2" s="887"/>
      <c r="U2" s="887"/>
      <c r="V2" s="888"/>
      <c r="W2" s="64"/>
      <c r="X2" s="63"/>
      <c r="Y2" s="63"/>
      <c r="Z2" s="637" t="s">
        <v>2231</v>
      </c>
    </row>
    <row r="3" spans="1:26" x14ac:dyDescent="0.25">
      <c r="A3" s="952"/>
      <c r="B3" s="952"/>
      <c r="C3" s="952"/>
      <c r="D3" s="952"/>
      <c r="E3" s="954"/>
      <c r="F3" s="952"/>
      <c r="G3" s="945" t="s">
        <v>2232</v>
      </c>
      <c r="H3" s="945"/>
      <c r="I3" s="945"/>
      <c r="J3" s="945" t="s">
        <v>2233</v>
      </c>
      <c r="K3" s="945"/>
      <c r="L3" s="945"/>
      <c r="M3" s="945" t="s">
        <v>2234</v>
      </c>
      <c r="N3" s="945"/>
      <c r="O3" s="945"/>
      <c r="P3" s="945" t="s">
        <v>12</v>
      </c>
      <c r="Q3" s="945" t="s">
        <v>2232</v>
      </c>
      <c r="R3" s="945"/>
      <c r="S3" s="945" t="s">
        <v>2233</v>
      </c>
      <c r="T3" s="945"/>
      <c r="U3" s="945" t="s">
        <v>2234</v>
      </c>
      <c r="V3" s="945"/>
      <c r="W3" s="64"/>
      <c r="X3" s="65"/>
      <c r="Y3" s="65"/>
      <c r="Z3" s="952"/>
    </row>
    <row r="4" spans="1:26" ht="72.75" thickBot="1" x14ac:dyDescent="0.3">
      <c r="A4" s="638"/>
      <c r="B4" s="638"/>
      <c r="C4" s="638"/>
      <c r="D4" s="638"/>
      <c r="E4" s="955"/>
      <c r="F4" s="638"/>
      <c r="G4" s="64" t="s">
        <v>2235</v>
      </c>
      <c r="H4" s="64" t="s">
        <v>2236</v>
      </c>
      <c r="I4" s="64" t="s">
        <v>2131</v>
      </c>
      <c r="J4" s="64" t="s">
        <v>2235</v>
      </c>
      <c r="K4" s="64" t="s">
        <v>2236</v>
      </c>
      <c r="L4" s="64" t="s">
        <v>2131</v>
      </c>
      <c r="M4" s="64" t="s">
        <v>2235</v>
      </c>
      <c r="N4" s="64" t="s">
        <v>2236</v>
      </c>
      <c r="O4" s="64" t="s">
        <v>2131</v>
      </c>
      <c r="P4" s="945"/>
      <c r="Q4" s="64" t="s">
        <v>2133</v>
      </c>
      <c r="R4" s="64" t="s">
        <v>2237</v>
      </c>
      <c r="S4" s="64" t="s">
        <v>2133</v>
      </c>
      <c r="T4" s="64" t="s">
        <v>2237</v>
      </c>
      <c r="U4" s="64" t="s">
        <v>2133</v>
      </c>
      <c r="V4" s="64" t="s">
        <v>2237</v>
      </c>
      <c r="W4" s="64" t="s">
        <v>2238</v>
      </c>
      <c r="X4" s="66" t="s">
        <v>1937</v>
      </c>
      <c r="Y4" s="66" t="s">
        <v>2239</v>
      </c>
      <c r="Z4" s="638"/>
    </row>
    <row r="5" spans="1:26" ht="126" x14ac:dyDescent="0.25">
      <c r="A5" s="112"/>
      <c r="B5" s="946" t="s">
        <v>2240</v>
      </c>
      <c r="C5" s="269" t="s">
        <v>2241</v>
      </c>
      <c r="D5" s="112" t="s">
        <v>2242</v>
      </c>
      <c r="E5" s="270">
        <v>1.9388399999999999</v>
      </c>
      <c r="F5" s="113">
        <v>4340.22</v>
      </c>
      <c r="G5" s="271">
        <v>18675</v>
      </c>
      <c r="H5" s="113">
        <v>8849</v>
      </c>
      <c r="I5" s="113">
        <v>8849</v>
      </c>
      <c r="J5" s="271">
        <v>18675</v>
      </c>
      <c r="K5" s="113">
        <v>12631.37</v>
      </c>
      <c r="L5" s="113">
        <v>12631.36</v>
      </c>
      <c r="M5" s="271">
        <v>20500</v>
      </c>
      <c r="N5" s="113">
        <v>0</v>
      </c>
      <c r="O5" s="113">
        <v>0</v>
      </c>
      <c r="P5" s="112" t="s">
        <v>146</v>
      </c>
      <c r="Q5" s="270">
        <v>4.1685999999999996</v>
      </c>
      <c r="R5" s="270">
        <v>4.1685999999999996</v>
      </c>
      <c r="S5" s="270">
        <v>5.3158899999999996</v>
      </c>
      <c r="T5" s="270">
        <v>4.6428799999999999</v>
      </c>
      <c r="U5" s="270">
        <v>5.0999999999999996</v>
      </c>
      <c r="V5" s="270">
        <v>0</v>
      </c>
      <c r="W5" s="112" t="s">
        <v>2243</v>
      </c>
      <c r="X5" s="112" t="s">
        <v>2244</v>
      </c>
      <c r="Y5" s="948" t="s">
        <v>2245</v>
      </c>
      <c r="Z5" s="112"/>
    </row>
    <row r="6" spans="1:26" ht="72.75" thickBot="1" x14ac:dyDescent="0.3">
      <c r="A6" s="112"/>
      <c r="B6" s="947"/>
      <c r="C6" s="112" t="s">
        <v>2241</v>
      </c>
      <c r="D6" s="112" t="s">
        <v>2246</v>
      </c>
      <c r="E6" s="270">
        <v>8.8174200000000003</v>
      </c>
      <c r="F6" s="113">
        <v>137179.29</v>
      </c>
      <c r="G6" s="271">
        <v>180767</v>
      </c>
      <c r="H6" s="113">
        <v>180767</v>
      </c>
      <c r="I6" s="113">
        <v>180767</v>
      </c>
      <c r="J6" s="271">
        <v>181130</v>
      </c>
      <c r="K6" s="113">
        <v>181130</v>
      </c>
      <c r="L6" s="113">
        <v>180991.72</v>
      </c>
      <c r="M6" s="271">
        <v>183000</v>
      </c>
      <c r="N6" s="113">
        <v>73000</v>
      </c>
      <c r="O6" s="113">
        <v>0</v>
      </c>
      <c r="P6" s="112" t="s">
        <v>146</v>
      </c>
      <c r="Q6" s="270">
        <v>12.797459999999999</v>
      </c>
      <c r="R6" s="270">
        <v>12.38139</v>
      </c>
      <c r="S6" s="270">
        <v>12.78599</v>
      </c>
      <c r="T6" s="270">
        <v>12.21092</v>
      </c>
      <c r="U6" s="270">
        <v>14.4</v>
      </c>
      <c r="V6" s="270">
        <v>0</v>
      </c>
      <c r="W6" s="112" t="s">
        <v>2247</v>
      </c>
      <c r="X6" s="112" t="s">
        <v>2248</v>
      </c>
      <c r="Y6" s="949"/>
      <c r="Z6" s="112"/>
    </row>
    <row r="7" spans="1:26" ht="36" x14ac:dyDescent="0.25">
      <c r="A7" s="112"/>
      <c r="B7" s="947"/>
      <c r="C7" s="112" t="s">
        <v>2241</v>
      </c>
      <c r="D7" s="112" t="s">
        <v>2249</v>
      </c>
      <c r="E7" s="270">
        <v>0.21251</v>
      </c>
      <c r="F7" s="113">
        <v>152.03</v>
      </c>
      <c r="G7" s="271">
        <v>1664</v>
      </c>
      <c r="H7" s="113">
        <v>1664</v>
      </c>
      <c r="I7" s="113">
        <v>1664</v>
      </c>
      <c r="J7" s="271">
        <v>1664</v>
      </c>
      <c r="K7" s="113">
        <v>1664</v>
      </c>
      <c r="L7" s="113">
        <v>1664</v>
      </c>
      <c r="M7" s="271">
        <v>2500</v>
      </c>
      <c r="N7" s="113">
        <v>2500</v>
      </c>
      <c r="O7" s="113">
        <v>0</v>
      </c>
      <c r="P7" s="112" t="s">
        <v>54</v>
      </c>
      <c r="Q7" s="270">
        <v>0.77776999999999996</v>
      </c>
      <c r="R7" s="270">
        <v>0.77776999999999996</v>
      </c>
      <c r="S7" s="270">
        <v>0.63326000000000005</v>
      </c>
      <c r="T7" s="270">
        <v>0.63326000000000005</v>
      </c>
      <c r="U7" s="270">
        <v>1.06</v>
      </c>
      <c r="V7" s="270">
        <v>0</v>
      </c>
      <c r="W7" s="112"/>
      <c r="X7" s="112"/>
      <c r="Y7" s="112"/>
      <c r="Z7" s="112"/>
    </row>
    <row r="8" spans="1:26" ht="36" x14ac:dyDescent="0.25">
      <c r="A8" s="112"/>
      <c r="B8" s="947"/>
      <c r="C8" s="112" t="s">
        <v>2241</v>
      </c>
      <c r="D8" s="112" t="s">
        <v>2250</v>
      </c>
      <c r="E8" s="270">
        <v>3.70913</v>
      </c>
      <c r="F8" s="113">
        <v>51049.8</v>
      </c>
      <c r="G8" s="271">
        <v>66630.27</v>
      </c>
      <c r="H8" s="113">
        <v>66630.27</v>
      </c>
      <c r="I8" s="113">
        <v>66597</v>
      </c>
      <c r="J8" s="271">
        <v>75000</v>
      </c>
      <c r="K8" s="113">
        <v>75000</v>
      </c>
      <c r="L8" s="113">
        <v>75000</v>
      </c>
      <c r="M8" s="271">
        <v>82500</v>
      </c>
      <c r="N8" s="113">
        <v>82500</v>
      </c>
      <c r="O8" s="113">
        <v>0</v>
      </c>
      <c r="P8" s="112" t="s">
        <v>54</v>
      </c>
      <c r="Q8" s="270">
        <v>9.1571499999999997</v>
      </c>
      <c r="R8" s="270">
        <v>5.7178199999999997</v>
      </c>
      <c r="S8" s="270">
        <v>6.0007599999999996</v>
      </c>
      <c r="T8" s="270">
        <v>6.0007599999999996</v>
      </c>
      <c r="U8" s="270">
        <v>7.75</v>
      </c>
      <c r="V8" s="270">
        <v>0</v>
      </c>
      <c r="W8" s="112"/>
      <c r="X8" s="112"/>
      <c r="Y8" s="112"/>
      <c r="Z8" s="112"/>
    </row>
    <row r="9" spans="1:26" ht="54" x14ac:dyDescent="0.25">
      <c r="A9" s="112"/>
      <c r="B9" s="947"/>
      <c r="C9" s="112" t="s">
        <v>2241</v>
      </c>
      <c r="D9" s="112" t="s">
        <v>2251</v>
      </c>
      <c r="E9" s="270">
        <v>0.30501</v>
      </c>
      <c r="F9" s="113">
        <v>9681.02</v>
      </c>
      <c r="G9" s="271">
        <v>27842</v>
      </c>
      <c r="H9" s="113">
        <v>27842</v>
      </c>
      <c r="I9" s="113">
        <v>27842</v>
      </c>
      <c r="J9" s="271">
        <v>23898.59</v>
      </c>
      <c r="K9" s="113">
        <v>23898.59</v>
      </c>
      <c r="L9" s="113">
        <v>20471.349999999999</v>
      </c>
      <c r="M9" s="271">
        <v>24535.19</v>
      </c>
      <c r="N9" s="113">
        <v>5387.56</v>
      </c>
      <c r="O9" s="113">
        <v>0</v>
      </c>
      <c r="P9" s="112" t="s">
        <v>146</v>
      </c>
      <c r="Q9" s="270">
        <v>0.44640000000000002</v>
      </c>
      <c r="R9" s="270">
        <v>0.31484000000000001</v>
      </c>
      <c r="S9" s="270">
        <v>0.46060000000000001</v>
      </c>
      <c r="T9" s="270">
        <v>0.32429000000000002</v>
      </c>
      <c r="U9" s="270">
        <v>0.46060000000000001</v>
      </c>
      <c r="V9" s="270">
        <v>0</v>
      </c>
      <c r="W9" s="112"/>
      <c r="X9" s="112"/>
      <c r="Y9" s="112"/>
      <c r="Z9" s="112"/>
    </row>
    <row r="10" spans="1:26" ht="36" x14ac:dyDescent="0.25">
      <c r="A10" s="112"/>
      <c r="B10" s="947"/>
      <c r="C10" s="112" t="s">
        <v>2241</v>
      </c>
      <c r="D10" s="112" t="s">
        <v>2252</v>
      </c>
      <c r="E10" s="270">
        <v>9.4280000000000003E-2</v>
      </c>
      <c r="F10" s="113">
        <v>2008.82</v>
      </c>
      <c r="G10" s="271">
        <v>2973.67</v>
      </c>
      <c r="H10" s="113">
        <v>2973.67</v>
      </c>
      <c r="I10" s="113">
        <v>2621</v>
      </c>
      <c r="J10" s="271">
        <v>3520.61</v>
      </c>
      <c r="K10" s="113">
        <v>3520.61</v>
      </c>
      <c r="L10" s="113">
        <v>3146.8</v>
      </c>
      <c r="M10" s="271">
        <v>3661.05</v>
      </c>
      <c r="N10" s="113">
        <v>3311.45</v>
      </c>
      <c r="O10" s="113">
        <v>0</v>
      </c>
      <c r="P10" s="112" t="s">
        <v>146</v>
      </c>
      <c r="Q10" s="270">
        <v>0.14882999999999999</v>
      </c>
      <c r="R10" s="270">
        <v>9.4339999999999993E-2</v>
      </c>
      <c r="S10" s="270">
        <v>0.14882999999999999</v>
      </c>
      <c r="T10" s="270">
        <v>9.9080000000000001E-2</v>
      </c>
      <c r="U10" s="270">
        <v>0.14882999999999999</v>
      </c>
      <c r="V10" s="270">
        <v>0</v>
      </c>
      <c r="W10" s="112"/>
      <c r="X10" s="112"/>
      <c r="Y10" s="112"/>
      <c r="Z10" s="112"/>
    </row>
    <row r="11" spans="1:26" ht="126" x14ac:dyDescent="0.25">
      <c r="A11" s="112"/>
      <c r="B11" s="947"/>
      <c r="C11" s="112" t="s">
        <v>2241</v>
      </c>
      <c r="D11" s="112" t="s">
        <v>2253</v>
      </c>
      <c r="E11" s="270">
        <v>1.055E-2</v>
      </c>
      <c r="F11" s="113">
        <v>219.81</v>
      </c>
      <c r="G11" s="271">
        <v>405.71</v>
      </c>
      <c r="H11" s="113">
        <v>405.71</v>
      </c>
      <c r="I11" s="113">
        <v>308</v>
      </c>
      <c r="J11" s="271">
        <v>722.8</v>
      </c>
      <c r="K11" s="113">
        <v>722.8</v>
      </c>
      <c r="L11" s="113">
        <v>629.13</v>
      </c>
      <c r="M11" s="271">
        <v>705.66</v>
      </c>
      <c r="N11" s="113">
        <v>488.44</v>
      </c>
      <c r="O11" s="113">
        <v>0</v>
      </c>
      <c r="P11" s="112" t="s">
        <v>146</v>
      </c>
      <c r="Q11" s="270">
        <v>1.2999999999999999E-2</v>
      </c>
      <c r="R11" s="270">
        <v>8.9800000000000001E-3</v>
      </c>
      <c r="S11" s="270">
        <v>1.2999999999999999E-2</v>
      </c>
      <c r="T11" s="270">
        <v>9.0699999999999999E-3</v>
      </c>
      <c r="U11" s="270">
        <v>1.2999999999999999E-2</v>
      </c>
      <c r="V11" s="270">
        <v>0</v>
      </c>
      <c r="W11" s="272"/>
      <c r="X11" s="112"/>
      <c r="Y11" s="112"/>
      <c r="Z11" s="112" t="s">
        <v>2254</v>
      </c>
    </row>
    <row r="12" spans="1:26" ht="36" x14ac:dyDescent="0.25">
      <c r="A12" s="112"/>
      <c r="B12" s="947"/>
      <c r="C12" s="112" t="s">
        <v>2241</v>
      </c>
      <c r="D12" s="112" t="s">
        <v>2255</v>
      </c>
      <c r="E12" s="270">
        <v>35.063650000000003</v>
      </c>
      <c r="F12" s="113">
        <v>130348.4</v>
      </c>
      <c r="G12" s="271">
        <v>256000</v>
      </c>
      <c r="H12" s="113">
        <v>256000</v>
      </c>
      <c r="I12" s="113">
        <v>206599</v>
      </c>
      <c r="J12" s="271">
        <v>233600.97</v>
      </c>
      <c r="K12" s="113">
        <v>233600.97</v>
      </c>
      <c r="L12" s="113">
        <v>187574.8</v>
      </c>
      <c r="M12" s="271">
        <v>257900</v>
      </c>
      <c r="N12" s="113">
        <v>67500</v>
      </c>
      <c r="O12" s="113">
        <v>0</v>
      </c>
      <c r="P12" s="112" t="s">
        <v>54</v>
      </c>
      <c r="Q12" s="270">
        <v>43.450139999999998</v>
      </c>
      <c r="R12" s="270">
        <v>37.473210000000002</v>
      </c>
      <c r="S12" s="270">
        <v>43.450139999999998</v>
      </c>
      <c r="T12" s="270">
        <v>40.711579999999998</v>
      </c>
      <c r="U12" s="270">
        <v>43.450139999999998</v>
      </c>
      <c r="V12" s="270">
        <v>0</v>
      </c>
      <c r="W12" s="112"/>
      <c r="X12" s="112"/>
      <c r="Y12" s="112"/>
      <c r="Z12" s="112"/>
    </row>
    <row r="13" spans="1:26" ht="36" x14ac:dyDescent="0.25">
      <c r="A13" s="112"/>
      <c r="B13" s="947"/>
      <c r="C13" s="112" t="s">
        <v>2241</v>
      </c>
      <c r="D13" s="112" t="s">
        <v>2256</v>
      </c>
      <c r="E13" s="270">
        <v>1.0018800000000001</v>
      </c>
      <c r="F13" s="113">
        <v>30056.400000000001</v>
      </c>
      <c r="G13" s="271">
        <v>50000</v>
      </c>
      <c r="H13" s="113">
        <v>26603</v>
      </c>
      <c r="I13" s="113">
        <v>25876.799999999999</v>
      </c>
      <c r="J13" s="271">
        <v>50000</v>
      </c>
      <c r="K13" s="113">
        <v>50000</v>
      </c>
      <c r="L13" s="113">
        <v>32668.28</v>
      </c>
      <c r="M13" s="271">
        <v>50000</v>
      </c>
      <c r="N13" s="113">
        <v>0</v>
      </c>
      <c r="O13" s="113">
        <v>0</v>
      </c>
      <c r="P13" s="112" t="s">
        <v>54</v>
      </c>
      <c r="Q13" s="270" t="s">
        <v>211</v>
      </c>
      <c r="R13" s="270">
        <v>0.86255999999999999</v>
      </c>
      <c r="S13" s="270" t="s">
        <v>211</v>
      </c>
      <c r="T13" s="270">
        <v>1.08894</v>
      </c>
      <c r="U13" s="270" t="s">
        <v>211</v>
      </c>
      <c r="V13" s="270">
        <v>0</v>
      </c>
      <c r="W13" s="112"/>
      <c r="X13" s="112"/>
      <c r="Y13" s="112"/>
      <c r="Z13" s="112"/>
    </row>
    <row r="14" spans="1:26" ht="54" x14ac:dyDescent="0.25">
      <c r="A14" s="112"/>
      <c r="B14" s="947"/>
      <c r="C14" s="112" t="s">
        <v>2241</v>
      </c>
      <c r="D14" s="112" t="s">
        <v>2257</v>
      </c>
      <c r="E14" s="270">
        <v>0.51341999999999999</v>
      </c>
      <c r="F14" s="113">
        <v>5134.2</v>
      </c>
      <c r="G14" s="271">
        <v>9000</v>
      </c>
      <c r="H14" s="113">
        <v>4200.3999999999996</v>
      </c>
      <c r="I14" s="113">
        <v>2843.7</v>
      </c>
      <c r="J14" s="271">
        <v>10000</v>
      </c>
      <c r="K14" s="113">
        <v>6000</v>
      </c>
      <c r="L14" s="113">
        <v>2157</v>
      </c>
      <c r="M14" s="271">
        <v>10000</v>
      </c>
      <c r="N14" s="113" t="s">
        <v>2258</v>
      </c>
      <c r="O14" s="113" t="s">
        <v>2258</v>
      </c>
      <c r="P14" s="112" t="s">
        <v>2259</v>
      </c>
      <c r="Q14" s="270">
        <v>1</v>
      </c>
      <c r="R14" s="112">
        <v>0.28437000000000001</v>
      </c>
      <c r="S14" s="270">
        <v>1</v>
      </c>
      <c r="T14" s="270">
        <v>0.2157</v>
      </c>
      <c r="U14" s="270">
        <v>1</v>
      </c>
      <c r="V14" s="113" t="s">
        <v>2258</v>
      </c>
      <c r="W14" s="112"/>
      <c r="X14" s="112"/>
      <c r="Y14" s="112"/>
      <c r="Z14" s="112"/>
    </row>
    <row r="15" spans="1:26" ht="36" x14ac:dyDescent="0.25">
      <c r="A15" s="112"/>
      <c r="B15" s="273"/>
      <c r="C15" s="269" t="s">
        <v>2260</v>
      </c>
      <c r="D15" s="112" t="s">
        <v>2261</v>
      </c>
      <c r="E15" s="270">
        <v>2.6228400000000001</v>
      </c>
      <c r="F15" s="113">
        <v>1876.39</v>
      </c>
      <c r="G15" s="271">
        <v>16000.96</v>
      </c>
      <c r="H15" s="113">
        <v>16000.96</v>
      </c>
      <c r="I15" s="113">
        <v>16000.93</v>
      </c>
      <c r="J15" s="271">
        <v>16000.96</v>
      </c>
      <c r="K15" s="113">
        <v>16000.96</v>
      </c>
      <c r="L15" s="113">
        <v>16000.94</v>
      </c>
      <c r="M15" s="271">
        <v>17500</v>
      </c>
      <c r="N15" s="113">
        <v>0</v>
      </c>
      <c r="O15" s="113">
        <v>0</v>
      </c>
      <c r="P15" s="112" t="s">
        <v>54</v>
      </c>
      <c r="Q15" s="270">
        <v>7.5852000000000004</v>
      </c>
      <c r="R15" s="270">
        <v>7.5852000000000004</v>
      </c>
      <c r="S15" s="270">
        <v>7.7198799999999999</v>
      </c>
      <c r="T15" s="270">
        <v>7.7198799999999999</v>
      </c>
      <c r="U15" s="270">
        <v>8.1058699999999995</v>
      </c>
      <c r="V15" s="270">
        <v>0</v>
      </c>
      <c r="W15" s="112"/>
      <c r="X15" s="112"/>
      <c r="Y15" s="112"/>
      <c r="Z15" s="112"/>
    </row>
    <row r="16" spans="1:26" ht="36" x14ac:dyDescent="0.25">
      <c r="A16" s="112"/>
      <c r="B16" s="112"/>
      <c r="C16" s="112" t="s">
        <v>2260</v>
      </c>
      <c r="D16" s="112" t="s">
        <v>2262</v>
      </c>
      <c r="E16" s="270">
        <v>12.729150000000001</v>
      </c>
      <c r="F16" s="113">
        <v>46690</v>
      </c>
      <c r="G16" s="271">
        <v>53537.03</v>
      </c>
      <c r="H16" s="113">
        <v>53537.03</v>
      </c>
      <c r="I16" s="113">
        <v>53537</v>
      </c>
      <c r="J16" s="271">
        <v>56407.72</v>
      </c>
      <c r="K16" s="113">
        <v>56407.72</v>
      </c>
      <c r="L16" s="113">
        <v>56407.65</v>
      </c>
      <c r="M16" s="271">
        <v>74096.800000000003</v>
      </c>
      <c r="N16" s="113">
        <v>0</v>
      </c>
      <c r="O16" s="113">
        <v>0</v>
      </c>
      <c r="P16" s="113" t="s">
        <v>2258</v>
      </c>
      <c r="Q16" s="270">
        <v>18.784520000000001</v>
      </c>
      <c r="R16" s="270">
        <v>18.784520000000001</v>
      </c>
      <c r="S16" s="270">
        <v>18.034839999999999</v>
      </c>
      <c r="T16" s="270">
        <v>18.034839999999999</v>
      </c>
      <c r="U16" s="270">
        <v>18.936579999999999</v>
      </c>
      <c r="V16" s="270">
        <v>0</v>
      </c>
      <c r="W16" s="112"/>
      <c r="X16" s="112"/>
      <c r="Y16" s="112"/>
      <c r="Z16" s="112"/>
    </row>
    <row r="17" spans="1:26" ht="36" x14ac:dyDescent="0.25">
      <c r="A17" s="112"/>
      <c r="B17" s="112"/>
      <c r="C17" s="112" t="s">
        <v>2260</v>
      </c>
      <c r="D17" s="112" t="s">
        <v>2263</v>
      </c>
      <c r="E17" s="270">
        <v>11.962770000000001</v>
      </c>
      <c r="F17" s="113">
        <v>55544</v>
      </c>
      <c r="G17" s="271">
        <v>55128.09</v>
      </c>
      <c r="H17" s="113">
        <v>55128.09</v>
      </c>
      <c r="I17" s="113">
        <v>55128.08</v>
      </c>
      <c r="J17" s="271">
        <v>87820.89</v>
      </c>
      <c r="K17" s="113">
        <v>87820.89</v>
      </c>
      <c r="L17" s="113">
        <v>87820.78</v>
      </c>
      <c r="M17" s="271">
        <v>60000</v>
      </c>
      <c r="N17" s="113">
        <v>0</v>
      </c>
      <c r="O17" s="113">
        <v>0</v>
      </c>
      <c r="P17" s="112" t="s">
        <v>54</v>
      </c>
      <c r="Q17" s="270">
        <v>12.69462</v>
      </c>
      <c r="R17" s="270">
        <v>12.69462</v>
      </c>
      <c r="S17" s="270">
        <v>15.352259999999999</v>
      </c>
      <c r="T17" s="270">
        <v>15.352259999999999</v>
      </c>
      <c r="U17" s="270">
        <v>16.119869999999999</v>
      </c>
      <c r="V17" s="270">
        <v>0</v>
      </c>
      <c r="W17" s="112"/>
      <c r="X17" s="112"/>
      <c r="Y17" s="112"/>
      <c r="Z17" s="112"/>
    </row>
    <row r="18" spans="1:26" ht="108" x14ac:dyDescent="0.25">
      <c r="A18" s="112"/>
      <c r="B18" s="112"/>
      <c r="C18" s="112" t="s">
        <v>2260</v>
      </c>
      <c r="D18" s="112" t="s">
        <v>2264</v>
      </c>
      <c r="E18" s="274">
        <v>9.7999999999999997E-4</v>
      </c>
      <c r="F18" s="113" t="s">
        <v>2265</v>
      </c>
      <c r="G18" s="271">
        <v>315.76</v>
      </c>
      <c r="H18" s="113">
        <v>315.76</v>
      </c>
      <c r="I18" s="113">
        <v>315.76</v>
      </c>
      <c r="J18" s="271">
        <v>84.13</v>
      </c>
      <c r="K18" s="113">
        <v>84.13</v>
      </c>
      <c r="L18" s="113">
        <v>84.13</v>
      </c>
      <c r="M18" s="271">
        <v>5266.29</v>
      </c>
      <c r="N18" s="113">
        <v>0</v>
      </c>
      <c r="O18" s="113">
        <v>0</v>
      </c>
      <c r="P18" s="112" t="s">
        <v>146</v>
      </c>
      <c r="Q18" s="112">
        <v>1.3999999999999999E-4</v>
      </c>
      <c r="R18" s="113" t="s">
        <v>2265</v>
      </c>
      <c r="S18" s="112">
        <v>1.6000000000000001E-4</v>
      </c>
      <c r="T18" s="113" t="s">
        <v>2265</v>
      </c>
      <c r="U18" s="112">
        <v>1.7000000000000001E-4</v>
      </c>
      <c r="V18" s="113" t="s">
        <v>2258</v>
      </c>
      <c r="W18" s="112"/>
      <c r="X18" s="112"/>
      <c r="Y18" s="112"/>
      <c r="Z18" s="112" t="s">
        <v>2266</v>
      </c>
    </row>
    <row r="19" spans="1:26" ht="36" x14ac:dyDescent="0.25">
      <c r="A19" s="112"/>
      <c r="B19" s="112"/>
      <c r="C19" s="269" t="s">
        <v>2267</v>
      </c>
      <c r="D19" s="112" t="s">
        <v>2268</v>
      </c>
      <c r="E19" s="270">
        <v>1.248E-2</v>
      </c>
      <c r="F19" s="113">
        <v>28</v>
      </c>
      <c r="G19" s="271">
        <v>195</v>
      </c>
      <c r="H19" s="113">
        <v>110</v>
      </c>
      <c r="I19" s="113">
        <v>85.7</v>
      </c>
      <c r="J19" s="271">
        <v>195</v>
      </c>
      <c r="K19" s="113">
        <v>110</v>
      </c>
      <c r="L19" s="113">
        <v>109.99</v>
      </c>
      <c r="M19" s="271">
        <v>195</v>
      </c>
      <c r="N19" s="113">
        <v>110</v>
      </c>
      <c r="O19" s="113">
        <v>0</v>
      </c>
      <c r="P19" s="113" t="s">
        <v>54</v>
      </c>
      <c r="Q19" s="270">
        <v>4.0640000000000003E-2</v>
      </c>
      <c r="R19" s="270">
        <v>4.0640000000000003E-2</v>
      </c>
      <c r="S19" s="270">
        <v>4.9619999999999997E-2</v>
      </c>
      <c r="T19" s="270">
        <v>4.0640000000000003E-2</v>
      </c>
      <c r="U19" s="270">
        <v>4.48E-2</v>
      </c>
      <c r="V19" s="113" t="s">
        <v>2258</v>
      </c>
      <c r="W19" s="112"/>
      <c r="X19" s="112"/>
      <c r="Y19" s="112"/>
      <c r="Z19" s="112"/>
    </row>
    <row r="20" spans="1:26" ht="36" x14ac:dyDescent="0.25">
      <c r="A20" s="112"/>
      <c r="B20" s="112"/>
      <c r="C20" s="112" t="s">
        <v>2267</v>
      </c>
      <c r="D20" s="112" t="s">
        <v>2269</v>
      </c>
      <c r="E20" s="270">
        <v>5.5900000000000004E-3</v>
      </c>
      <c r="F20" s="113">
        <v>84.36</v>
      </c>
      <c r="G20" s="271">
        <v>2200</v>
      </c>
      <c r="H20" s="113">
        <v>1299.19</v>
      </c>
      <c r="I20" s="113">
        <v>1297.17</v>
      </c>
      <c r="J20" s="271">
        <v>5459</v>
      </c>
      <c r="K20" s="113">
        <v>1480.16</v>
      </c>
      <c r="L20" s="113">
        <v>1479</v>
      </c>
      <c r="M20" s="271">
        <v>2700</v>
      </c>
      <c r="N20" s="113">
        <v>1000</v>
      </c>
      <c r="O20" s="113">
        <v>0</v>
      </c>
      <c r="P20" s="113" t="s">
        <v>54</v>
      </c>
      <c r="Q20" s="270">
        <v>0.15448000000000001</v>
      </c>
      <c r="R20" s="270">
        <v>0.15448000000000001</v>
      </c>
      <c r="S20" s="270">
        <v>0.16991999999999999</v>
      </c>
      <c r="T20" s="270">
        <v>6.8180000000000004E-2</v>
      </c>
      <c r="U20" s="270">
        <v>0.18681</v>
      </c>
      <c r="V20" s="113" t="s">
        <v>2258</v>
      </c>
      <c r="W20" s="112"/>
      <c r="X20" s="112"/>
      <c r="Y20" s="112"/>
      <c r="Z20" s="112"/>
    </row>
    <row r="21" spans="1:26" ht="54" x14ac:dyDescent="0.25">
      <c r="A21" s="112"/>
      <c r="B21" s="112"/>
      <c r="C21" s="112" t="s">
        <v>2267</v>
      </c>
      <c r="D21" s="112" t="s">
        <v>2270</v>
      </c>
      <c r="E21" s="270">
        <v>2.0199999999999999E-2</v>
      </c>
      <c r="F21" s="113">
        <v>482.16</v>
      </c>
      <c r="G21" s="271">
        <v>1469.11</v>
      </c>
      <c r="H21" s="113">
        <v>1457.06</v>
      </c>
      <c r="I21" s="113">
        <v>1309.8399999999999</v>
      </c>
      <c r="J21" s="271">
        <v>1550.12</v>
      </c>
      <c r="K21" s="113">
        <v>1490.47</v>
      </c>
      <c r="L21" s="113">
        <v>1313.9</v>
      </c>
      <c r="M21" s="271">
        <v>2054.9</v>
      </c>
      <c r="N21" s="113">
        <v>1722.8</v>
      </c>
      <c r="O21" s="113">
        <v>0</v>
      </c>
      <c r="P21" s="113" t="s">
        <v>54</v>
      </c>
      <c r="Q21" s="270">
        <v>2.0760000000000001E-2</v>
      </c>
      <c r="R21" s="270">
        <v>2.0760000000000001E-2</v>
      </c>
      <c r="S21" s="270">
        <v>2.274E-2</v>
      </c>
      <c r="T21" s="270">
        <v>2.274E-2</v>
      </c>
      <c r="U21" s="270">
        <v>3.3959999999999997E-2</v>
      </c>
      <c r="V21" s="270">
        <v>2.315E-2</v>
      </c>
      <c r="W21" s="112"/>
      <c r="X21" s="112"/>
      <c r="Y21" s="112"/>
      <c r="Z21" s="112"/>
    </row>
    <row r="22" spans="1:26" ht="36" x14ac:dyDescent="0.25">
      <c r="A22" s="112"/>
      <c r="B22" s="112"/>
      <c r="C22" s="112" t="s">
        <v>2267</v>
      </c>
      <c r="D22" s="112" t="s">
        <v>2271</v>
      </c>
      <c r="E22" s="270">
        <v>5.0000000000000001E-4</v>
      </c>
      <c r="F22" s="112">
        <v>5.55</v>
      </c>
      <c r="G22" s="267">
        <v>18.86</v>
      </c>
      <c r="H22" s="112">
        <v>18.86</v>
      </c>
      <c r="I22" s="112">
        <v>8.56</v>
      </c>
      <c r="J22" s="267">
        <v>19.690000000000001</v>
      </c>
      <c r="K22" s="112">
        <v>19.690000000000001</v>
      </c>
      <c r="L22" s="112">
        <v>9.06</v>
      </c>
      <c r="M22" s="267">
        <v>21.37</v>
      </c>
      <c r="N22" s="112">
        <v>21.37</v>
      </c>
      <c r="O22" s="113">
        <v>0</v>
      </c>
      <c r="P22" s="113" t="s">
        <v>54</v>
      </c>
      <c r="Q22" s="270">
        <v>1E-3</v>
      </c>
      <c r="R22" s="270">
        <v>5.0000000000000001E-4</v>
      </c>
      <c r="S22" s="270">
        <v>1E-3</v>
      </c>
      <c r="T22" s="270">
        <v>5.0000000000000001E-4</v>
      </c>
      <c r="U22" s="270">
        <v>1E-3</v>
      </c>
      <c r="V22" s="113" t="s">
        <v>2258</v>
      </c>
      <c r="W22" s="112"/>
      <c r="X22" s="112"/>
      <c r="Y22" s="112"/>
      <c r="Z22" s="112"/>
    </row>
    <row r="23" spans="1:26" ht="54" x14ac:dyDescent="0.25">
      <c r="A23" s="112"/>
      <c r="B23" s="112"/>
      <c r="C23" s="269" t="s">
        <v>2272</v>
      </c>
      <c r="D23" s="112" t="s">
        <v>2273</v>
      </c>
      <c r="E23" s="270">
        <v>2.83405</v>
      </c>
      <c r="F23" s="113">
        <v>15097.79</v>
      </c>
      <c r="G23" s="271">
        <v>35254.269999999997</v>
      </c>
      <c r="H23" s="113">
        <v>35254.269999999997</v>
      </c>
      <c r="I23" s="113">
        <v>33431.949999999997</v>
      </c>
      <c r="J23" s="271">
        <v>33432</v>
      </c>
      <c r="K23" s="113">
        <v>33432</v>
      </c>
      <c r="L23" s="113">
        <v>33430.92</v>
      </c>
      <c r="M23" s="271">
        <v>33432</v>
      </c>
      <c r="N23" s="113">
        <v>33432</v>
      </c>
      <c r="O23" s="113">
        <v>33432</v>
      </c>
      <c r="P23" s="112" t="s">
        <v>54</v>
      </c>
      <c r="Q23" s="270">
        <v>10.96</v>
      </c>
      <c r="R23" s="270">
        <v>9.1027900000000006</v>
      </c>
      <c r="S23" s="270">
        <v>10.38</v>
      </c>
      <c r="T23" s="270">
        <v>8.1221999999999994</v>
      </c>
      <c r="U23" s="270">
        <v>8.6300000000000008</v>
      </c>
      <c r="V23" s="270">
        <v>8.6300000000000008</v>
      </c>
      <c r="W23" s="112"/>
      <c r="X23" s="112"/>
      <c r="Y23" s="112"/>
      <c r="Z23" s="112"/>
    </row>
    <row r="24" spans="1:26" ht="36" x14ac:dyDescent="0.25">
      <c r="A24" s="112"/>
      <c r="B24" s="112"/>
      <c r="C24" s="112" t="s">
        <v>2272</v>
      </c>
      <c r="D24" s="112" t="s">
        <v>2274</v>
      </c>
      <c r="E24" s="270">
        <v>2.4026999999999998</v>
      </c>
      <c r="F24" s="113">
        <v>16575</v>
      </c>
      <c r="G24" s="271">
        <v>39405.78</v>
      </c>
      <c r="H24" s="113">
        <v>11312.43</v>
      </c>
      <c r="I24" s="113">
        <v>11312.43</v>
      </c>
      <c r="J24" s="271">
        <v>39405.78</v>
      </c>
      <c r="K24" s="113">
        <v>5880.15</v>
      </c>
      <c r="L24" s="113">
        <v>5880.15</v>
      </c>
      <c r="M24" s="271">
        <v>51259.82</v>
      </c>
      <c r="N24" s="113">
        <v>0</v>
      </c>
      <c r="O24" s="113">
        <v>0</v>
      </c>
      <c r="P24" s="112">
        <v>22676</v>
      </c>
      <c r="Q24" s="113">
        <v>39405.78</v>
      </c>
      <c r="R24" s="113">
        <v>11312.4</v>
      </c>
      <c r="S24" s="113">
        <v>39405.78</v>
      </c>
      <c r="T24" s="113">
        <v>5880.15</v>
      </c>
      <c r="U24" s="113">
        <v>51259.82</v>
      </c>
      <c r="V24" s="113">
        <v>0</v>
      </c>
      <c r="W24" s="112"/>
      <c r="X24" s="112"/>
      <c r="Y24" s="112"/>
      <c r="Z24" s="112"/>
    </row>
    <row r="25" spans="1:26" ht="36" x14ac:dyDescent="0.25">
      <c r="A25" s="112"/>
      <c r="B25" s="112"/>
      <c r="C25" s="112" t="s">
        <v>2272</v>
      </c>
      <c r="D25" s="112" t="s">
        <v>2275</v>
      </c>
      <c r="E25" s="270">
        <v>5.0000000000000002E-5</v>
      </c>
      <c r="F25" s="113">
        <v>1</v>
      </c>
      <c r="G25" s="271">
        <v>0</v>
      </c>
      <c r="H25" s="113">
        <v>0</v>
      </c>
      <c r="I25" s="113">
        <v>0</v>
      </c>
      <c r="J25" s="271">
        <v>0</v>
      </c>
      <c r="K25" s="113">
        <v>118.25</v>
      </c>
      <c r="L25" s="113">
        <v>0</v>
      </c>
      <c r="M25" s="271">
        <v>0</v>
      </c>
      <c r="N25" s="113">
        <v>0</v>
      </c>
      <c r="O25" s="113">
        <v>0</v>
      </c>
      <c r="P25" s="112">
        <v>9</v>
      </c>
      <c r="Q25" s="270">
        <v>0</v>
      </c>
      <c r="R25" s="270">
        <v>0</v>
      </c>
      <c r="S25" s="270">
        <v>0</v>
      </c>
      <c r="T25" s="270">
        <v>0</v>
      </c>
      <c r="U25" s="270">
        <v>0</v>
      </c>
      <c r="V25" s="270">
        <v>0</v>
      </c>
      <c r="W25" s="112"/>
      <c r="X25" s="112"/>
      <c r="Y25" s="112"/>
      <c r="Z25" s="112"/>
    </row>
    <row r="26" spans="1:26" ht="36" x14ac:dyDescent="0.25">
      <c r="A26" s="112"/>
      <c r="B26" s="112"/>
      <c r="C26" s="112" t="s">
        <v>2272</v>
      </c>
      <c r="D26" s="112" t="s">
        <v>2276</v>
      </c>
      <c r="E26" s="270">
        <v>4.0000000000000003E-5</v>
      </c>
      <c r="F26" s="113">
        <v>718</v>
      </c>
      <c r="G26" s="271">
        <v>3652.06</v>
      </c>
      <c r="H26" s="113">
        <v>2616.0100000000002</v>
      </c>
      <c r="I26" s="113">
        <v>2109.8200000000002</v>
      </c>
      <c r="J26" s="271">
        <v>1500</v>
      </c>
      <c r="K26" s="113">
        <v>356.02</v>
      </c>
      <c r="L26" s="113">
        <v>0</v>
      </c>
      <c r="M26" s="271">
        <v>1500</v>
      </c>
      <c r="N26" s="113">
        <v>0</v>
      </c>
      <c r="O26" s="113">
        <v>0</v>
      </c>
      <c r="P26" s="112">
        <v>30</v>
      </c>
      <c r="Q26" s="270">
        <v>8.0000000000000007E-5</v>
      </c>
      <c r="R26" s="270">
        <v>6.0000000000000002E-5</v>
      </c>
      <c r="S26" s="270">
        <v>1.2E-4</v>
      </c>
      <c r="T26" s="270">
        <v>9.0000000000000006E-5</v>
      </c>
      <c r="U26" s="270">
        <v>1E-4</v>
      </c>
      <c r="V26" s="270">
        <v>0</v>
      </c>
      <c r="W26" s="112"/>
      <c r="X26" s="112"/>
      <c r="Y26" s="112"/>
      <c r="Z26" s="112"/>
    </row>
    <row r="27" spans="1:26" ht="36" x14ac:dyDescent="0.25">
      <c r="A27" s="112"/>
      <c r="B27" s="112"/>
      <c r="C27" s="112" t="s">
        <v>2272</v>
      </c>
      <c r="D27" s="112" t="s">
        <v>2277</v>
      </c>
      <c r="E27" s="270">
        <v>0</v>
      </c>
      <c r="F27" s="113">
        <v>0</v>
      </c>
      <c r="G27" s="271">
        <v>0</v>
      </c>
      <c r="H27" s="113">
        <v>0</v>
      </c>
      <c r="I27" s="113">
        <v>0</v>
      </c>
      <c r="J27" s="271">
        <v>500</v>
      </c>
      <c r="K27" s="113">
        <v>300</v>
      </c>
      <c r="L27" s="113">
        <v>0</v>
      </c>
      <c r="M27" s="271">
        <v>1000</v>
      </c>
      <c r="N27" s="113">
        <v>0</v>
      </c>
      <c r="O27" s="113">
        <v>0</v>
      </c>
      <c r="P27" s="112">
        <v>0</v>
      </c>
      <c r="Q27" s="270">
        <v>0</v>
      </c>
      <c r="R27" s="270">
        <v>0</v>
      </c>
      <c r="S27" s="270">
        <v>0</v>
      </c>
      <c r="T27" s="270">
        <v>0</v>
      </c>
      <c r="U27" s="270">
        <v>0</v>
      </c>
      <c r="V27" s="270">
        <v>0</v>
      </c>
      <c r="W27" s="112"/>
      <c r="X27" s="112"/>
      <c r="Y27" s="112"/>
      <c r="Z27" s="112"/>
    </row>
    <row r="28" spans="1:26" ht="36" x14ac:dyDescent="0.25">
      <c r="A28" s="112"/>
      <c r="B28" s="112"/>
      <c r="C28" s="269" t="s">
        <v>2278</v>
      </c>
      <c r="D28" s="112" t="s">
        <v>2279</v>
      </c>
      <c r="E28" s="270">
        <v>9.6399999999999993E-3</v>
      </c>
      <c r="F28" s="113">
        <v>87.8</v>
      </c>
      <c r="G28" s="271">
        <v>96.4</v>
      </c>
      <c r="H28" s="113">
        <v>96.4</v>
      </c>
      <c r="I28" s="113">
        <v>95.8</v>
      </c>
      <c r="J28" s="271">
        <v>106.04</v>
      </c>
      <c r="K28" s="113">
        <v>106.03</v>
      </c>
      <c r="L28" s="113">
        <v>106</v>
      </c>
      <c r="M28" s="271">
        <v>106.04</v>
      </c>
      <c r="N28" s="113">
        <v>106.04</v>
      </c>
      <c r="O28" s="113">
        <v>0</v>
      </c>
      <c r="P28" s="112" t="s">
        <v>54</v>
      </c>
      <c r="Q28" s="270">
        <v>9.6399999999999993E-3</v>
      </c>
      <c r="R28" s="270">
        <v>9.58E-3</v>
      </c>
      <c r="S28" s="270">
        <v>1.06E-2</v>
      </c>
      <c r="T28" s="270">
        <v>1.06E-2</v>
      </c>
      <c r="U28" s="270">
        <v>1.06E-2</v>
      </c>
      <c r="V28" s="270">
        <v>0</v>
      </c>
      <c r="W28" s="112"/>
      <c r="X28" s="112"/>
      <c r="Y28" s="112"/>
      <c r="Z28" s="112"/>
    </row>
    <row r="29" spans="1:26" ht="36" x14ac:dyDescent="0.25">
      <c r="A29" s="112"/>
      <c r="B29" s="112"/>
      <c r="C29" s="112" t="s">
        <v>2278</v>
      </c>
      <c r="D29" s="112" t="s">
        <v>2280</v>
      </c>
      <c r="E29" s="270">
        <v>8.5912600000000001</v>
      </c>
      <c r="F29" s="113">
        <v>29955.15</v>
      </c>
      <c r="G29" s="271">
        <v>55902</v>
      </c>
      <c r="H29" s="113">
        <v>55902</v>
      </c>
      <c r="I29" s="113">
        <v>54466</v>
      </c>
      <c r="J29" s="271">
        <v>58557</v>
      </c>
      <c r="K29" s="113">
        <v>58557</v>
      </c>
      <c r="L29" s="113">
        <v>58556.93</v>
      </c>
      <c r="M29" s="271">
        <v>62102</v>
      </c>
      <c r="N29" s="113">
        <v>62102</v>
      </c>
      <c r="O29" s="113">
        <v>0</v>
      </c>
      <c r="P29" s="112" t="s">
        <v>54</v>
      </c>
      <c r="Q29" s="270">
        <v>9.3170000000000002</v>
      </c>
      <c r="R29" s="270">
        <v>9.4678299999999993</v>
      </c>
      <c r="S29" s="270">
        <v>9.5920000000000005</v>
      </c>
      <c r="T29" s="270">
        <v>9.8470899999999997</v>
      </c>
      <c r="U29" s="270">
        <v>10.35033</v>
      </c>
      <c r="V29" s="270">
        <v>0</v>
      </c>
      <c r="W29" s="112"/>
      <c r="X29" s="112"/>
      <c r="Y29" s="112"/>
      <c r="Z29" s="112"/>
    </row>
    <row r="30" spans="1:26" ht="54" x14ac:dyDescent="0.25">
      <c r="A30" s="112"/>
      <c r="B30" s="112"/>
      <c r="C30" s="269" t="s">
        <v>2281</v>
      </c>
      <c r="D30" s="112" t="s">
        <v>2282</v>
      </c>
      <c r="E30" s="275">
        <v>1.4990000000000001</v>
      </c>
      <c r="F30" s="113">
        <v>3179.07</v>
      </c>
      <c r="G30" s="271">
        <v>11704.94</v>
      </c>
      <c r="H30" s="113">
        <v>37407.839999999997</v>
      </c>
      <c r="I30" s="113">
        <v>22888.32</v>
      </c>
      <c r="J30" s="271">
        <v>25926.65</v>
      </c>
      <c r="K30" s="113">
        <v>42809.43</v>
      </c>
      <c r="L30" s="113">
        <v>28736.16</v>
      </c>
      <c r="M30" s="271">
        <v>0</v>
      </c>
      <c r="N30" s="113">
        <v>14972.57</v>
      </c>
      <c r="O30" s="113">
        <v>1076.75</v>
      </c>
      <c r="P30" s="112" t="s">
        <v>2283</v>
      </c>
      <c r="Q30" s="112">
        <v>2.1</v>
      </c>
      <c r="R30" s="112">
        <v>2.1059999999999999</v>
      </c>
      <c r="S30" s="112">
        <v>2.9249999999999998</v>
      </c>
      <c r="T30" s="112">
        <v>3.2909999999999999</v>
      </c>
      <c r="U30" s="112">
        <v>3.0329999999999999</v>
      </c>
      <c r="V30" s="112" t="s">
        <v>2258</v>
      </c>
      <c r="W30" s="112"/>
      <c r="X30" s="112"/>
      <c r="Y30" s="112"/>
      <c r="Z30" s="112"/>
    </row>
    <row r="31" spans="1:26" ht="36" x14ac:dyDescent="0.25">
      <c r="A31" s="276"/>
      <c r="B31" s="276"/>
      <c r="C31" s="277" t="s">
        <v>2284</v>
      </c>
      <c r="D31" s="276" t="s">
        <v>2285</v>
      </c>
      <c r="E31" s="278"/>
      <c r="F31" s="279"/>
      <c r="G31" s="271"/>
      <c r="H31" s="279"/>
      <c r="I31" s="279"/>
      <c r="J31" s="271"/>
      <c r="K31" s="279"/>
      <c r="L31" s="279"/>
      <c r="M31" s="271"/>
      <c r="N31" s="279"/>
      <c r="O31" s="279"/>
      <c r="P31" s="276"/>
      <c r="Q31" s="276"/>
      <c r="R31" s="276"/>
      <c r="S31" s="276"/>
      <c r="T31" s="276"/>
      <c r="U31" s="276"/>
      <c r="V31" s="276"/>
      <c r="W31" s="276"/>
      <c r="X31" s="276"/>
      <c r="Y31" s="276"/>
      <c r="Z31" s="276"/>
    </row>
    <row r="32" spans="1:26" ht="36" x14ac:dyDescent="0.25">
      <c r="A32" s="276"/>
      <c r="B32" s="276"/>
      <c r="C32" s="276"/>
      <c r="D32" s="276" t="s">
        <v>2286</v>
      </c>
      <c r="E32" s="278"/>
      <c r="F32" s="279"/>
      <c r="G32" s="271"/>
      <c r="H32" s="279"/>
      <c r="I32" s="279"/>
      <c r="J32" s="271"/>
      <c r="K32" s="279"/>
      <c r="L32" s="279"/>
      <c r="M32" s="271"/>
      <c r="N32" s="279"/>
      <c r="O32" s="279"/>
      <c r="P32" s="276"/>
      <c r="Q32" s="276"/>
      <c r="R32" s="276"/>
      <c r="S32" s="276"/>
      <c r="T32" s="276"/>
      <c r="U32" s="276"/>
      <c r="V32" s="276"/>
      <c r="W32" s="276"/>
      <c r="X32" s="276"/>
      <c r="Y32" s="276"/>
      <c r="Z32" s="276"/>
    </row>
    <row r="33" spans="1:26" ht="54" x14ac:dyDescent="0.25">
      <c r="A33" s="276"/>
      <c r="B33" s="276"/>
      <c r="C33" s="276"/>
      <c r="D33" s="276" t="s">
        <v>2287</v>
      </c>
      <c r="E33" s="278"/>
      <c r="F33" s="279"/>
      <c r="G33" s="271"/>
      <c r="H33" s="279"/>
      <c r="I33" s="279"/>
      <c r="J33" s="271"/>
      <c r="K33" s="279"/>
      <c r="L33" s="279"/>
      <c r="M33" s="271"/>
      <c r="N33" s="279"/>
      <c r="O33" s="279"/>
      <c r="P33" s="276"/>
      <c r="Q33" s="276"/>
      <c r="R33" s="276"/>
      <c r="S33" s="276"/>
      <c r="T33" s="276"/>
      <c r="U33" s="276"/>
      <c r="V33" s="276"/>
      <c r="W33" s="276"/>
      <c r="X33" s="276"/>
      <c r="Y33" s="276"/>
      <c r="Z33" s="276"/>
    </row>
    <row r="34" spans="1:26" ht="54" x14ac:dyDescent="0.25">
      <c r="A34" s="112"/>
      <c r="B34" s="112"/>
      <c r="C34" s="269" t="s">
        <v>2288</v>
      </c>
      <c r="D34" s="280" t="s">
        <v>2289</v>
      </c>
      <c r="E34" s="281"/>
      <c r="F34" s="282"/>
      <c r="G34" s="271"/>
      <c r="H34" s="282"/>
      <c r="I34" s="282"/>
      <c r="J34" s="271"/>
      <c r="K34" s="282"/>
      <c r="L34" s="282"/>
      <c r="M34" s="271"/>
      <c r="N34" s="282"/>
      <c r="O34" s="282"/>
      <c r="P34" s="280"/>
      <c r="Q34" s="280"/>
      <c r="R34" s="280"/>
      <c r="S34" s="280"/>
      <c r="T34" s="280"/>
      <c r="U34" s="280"/>
      <c r="V34" s="280"/>
      <c r="W34" s="280"/>
      <c r="X34" s="280"/>
      <c r="Y34" s="280"/>
      <c r="Z34" s="280"/>
    </row>
    <row r="35" spans="1:26" ht="108" x14ac:dyDescent="0.25">
      <c r="A35" s="112"/>
      <c r="B35" s="112"/>
      <c r="C35" s="112" t="s">
        <v>2290</v>
      </c>
      <c r="D35" s="112" t="s">
        <v>2291</v>
      </c>
      <c r="E35" s="270" t="s">
        <v>2258</v>
      </c>
      <c r="F35" s="270" t="s">
        <v>2258</v>
      </c>
      <c r="G35" s="271">
        <v>3145.32</v>
      </c>
      <c r="H35" s="113">
        <v>3145.32</v>
      </c>
      <c r="I35" s="113">
        <v>3145.32</v>
      </c>
      <c r="J35" s="271">
        <v>2779.17</v>
      </c>
      <c r="K35" s="113">
        <v>2779.17</v>
      </c>
      <c r="L35" s="113">
        <v>2488.4699999999998</v>
      </c>
      <c r="M35" s="271">
        <v>6405.98</v>
      </c>
      <c r="N35" s="113">
        <v>0</v>
      </c>
      <c r="O35" s="113">
        <v>0</v>
      </c>
      <c r="P35" s="112" t="s">
        <v>2283</v>
      </c>
      <c r="Q35" s="113">
        <v>0.2</v>
      </c>
      <c r="R35" s="113">
        <v>0.2</v>
      </c>
      <c r="S35" s="113">
        <v>0.2</v>
      </c>
      <c r="T35" s="113">
        <v>0.14000000000000001</v>
      </c>
      <c r="U35" s="113">
        <v>0.33</v>
      </c>
      <c r="V35" s="112">
        <v>0</v>
      </c>
      <c r="W35" s="112"/>
      <c r="X35" s="112"/>
      <c r="Y35" s="112"/>
      <c r="Z35" s="112"/>
    </row>
    <row r="36" spans="1:26" ht="54" x14ac:dyDescent="0.25">
      <c r="A36" s="112"/>
      <c r="B36" s="112"/>
      <c r="C36" s="112" t="s">
        <v>2292</v>
      </c>
      <c r="D36" s="112" t="s">
        <v>2293</v>
      </c>
      <c r="E36" s="270" t="s">
        <v>2258</v>
      </c>
      <c r="F36" s="270" t="s">
        <v>2258</v>
      </c>
      <c r="G36" s="271">
        <v>3145.32</v>
      </c>
      <c r="H36" s="113">
        <v>3145.32</v>
      </c>
      <c r="I36" s="113">
        <v>3145.32</v>
      </c>
      <c r="J36" s="271">
        <v>0</v>
      </c>
      <c r="K36" s="113">
        <v>0</v>
      </c>
      <c r="L36" s="113">
        <v>0</v>
      </c>
      <c r="M36" s="271">
        <v>0</v>
      </c>
      <c r="N36" s="113">
        <v>0</v>
      </c>
      <c r="O36" s="113">
        <v>0</v>
      </c>
      <c r="P36" s="112" t="s">
        <v>85</v>
      </c>
      <c r="Q36" s="113">
        <v>387.38</v>
      </c>
      <c r="R36" s="113">
        <v>387.38</v>
      </c>
      <c r="S36" s="113">
        <v>407.38</v>
      </c>
      <c r="T36" s="113">
        <v>386.75</v>
      </c>
      <c r="U36" s="113">
        <v>431.42</v>
      </c>
      <c r="V36" s="112">
        <v>0</v>
      </c>
      <c r="W36" s="112"/>
      <c r="X36" s="112"/>
      <c r="Y36" s="112"/>
      <c r="Z36" s="112"/>
    </row>
    <row r="37" spans="1:26" ht="72" x14ac:dyDescent="0.25">
      <c r="A37" s="112"/>
      <c r="B37" s="112"/>
      <c r="C37" s="112" t="s">
        <v>2294</v>
      </c>
      <c r="D37" s="112" t="s">
        <v>2295</v>
      </c>
      <c r="E37" s="270" t="s">
        <v>2258</v>
      </c>
      <c r="F37" s="270" t="s">
        <v>2258</v>
      </c>
      <c r="G37" s="271">
        <v>0</v>
      </c>
      <c r="H37" s="113">
        <v>0</v>
      </c>
      <c r="I37" s="113">
        <v>0</v>
      </c>
      <c r="J37" s="271">
        <v>15119.26</v>
      </c>
      <c r="K37" s="113">
        <v>15119.26</v>
      </c>
      <c r="L37" s="113">
        <v>14986.18</v>
      </c>
      <c r="M37" s="271">
        <v>22713.16</v>
      </c>
      <c r="N37" s="113">
        <v>0</v>
      </c>
      <c r="O37" s="113">
        <v>0</v>
      </c>
      <c r="P37" s="112" t="s">
        <v>2296</v>
      </c>
      <c r="Q37" s="113">
        <v>0.4</v>
      </c>
      <c r="R37" s="113">
        <v>2.8000000000000001E-2</v>
      </c>
      <c r="S37" s="113">
        <v>0.55000000000000004</v>
      </c>
      <c r="T37" s="113">
        <v>0.55000000000000004</v>
      </c>
      <c r="U37" s="113">
        <v>0.56999999999999995</v>
      </c>
      <c r="V37" s="112">
        <v>0</v>
      </c>
      <c r="W37" s="112"/>
      <c r="X37" s="112"/>
      <c r="Y37" s="112"/>
      <c r="Z37" s="112"/>
    </row>
    <row r="38" spans="1:26" ht="72" x14ac:dyDescent="0.25">
      <c r="A38" s="112"/>
      <c r="B38" s="112"/>
      <c r="C38" s="112" t="s">
        <v>2297</v>
      </c>
      <c r="D38" s="112" t="s">
        <v>2298</v>
      </c>
      <c r="E38" s="270" t="s">
        <v>2258</v>
      </c>
      <c r="F38" s="270" t="s">
        <v>2258</v>
      </c>
      <c r="G38" s="271">
        <v>8223.82</v>
      </c>
      <c r="H38" s="113">
        <v>8223.82</v>
      </c>
      <c r="I38" s="113">
        <v>7262.55</v>
      </c>
      <c r="J38" s="271">
        <v>3046.28</v>
      </c>
      <c r="K38" s="113">
        <v>3046.28</v>
      </c>
      <c r="L38" s="113">
        <v>3046.28</v>
      </c>
      <c r="M38" s="271">
        <v>2798.61</v>
      </c>
      <c r="N38" s="113">
        <v>0</v>
      </c>
      <c r="O38" s="113">
        <v>0</v>
      </c>
      <c r="P38" s="112" t="s">
        <v>2299</v>
      </c>
      <c r="Q38" s="113">
        <v>31.65</v>
      </c>
      <c r="R38" s="113">
        <v>31.65</v>
      </c>
      <c r="S38" s="113">
        <v>48.4</v>
      </c>
      <c r="T38" s="113">
        <v>47.69</v>
      </c>
      <c r="U38" s="113">
        <v>44</v>
      </c>
      <c r="V38" s="112">
        <v>0</v>
      </c>
      <c r="W38" s="112"/>
      <c r="X38" s="112"/>
      <c r="Y38" s="112"/>
      <c r="Z38" s="112"/>
    </row>
    <row r="39" spans="1:26" ht="72" x14ac:dyDescent="0.25">
      <c r="A39" s="112"/>
      <c r="B39" s="112"/>
      <c r="C39" s="269" t="s">
        <v>2300</v>
      </c>
      <c r="D39" s="112" t="s">
        <v>2301</v>
      </c>
      <c r="E39" s="270" t="s">
        <v>2258</v>
      </c>
      <c r="F39" s="270" t="s">
        <v>2258</v>
      </c>
      <c r="G39" s="271">
        <v>450</v>
      </c>
      <c r="H39" s="113">
        <v>450</v>
      </c>
      <c r="I39" s="113">
        <v>450</v>
      </c>
      <c r="J39" s="271">
        <v>450</v>
      </c>
      <c r="K39" s="113">
        <v>450</v>
      </c>
      <c r="L39" s="113">
        <v>450</v>
      </c>
      <c r="M39" s="271">
        <v>450</v>
      </c>
      <c r="N39" s="113">
        <v>450</v>
      </c>
      <c r="O39" s="113">
        <v>0</v>
      </c>
      <c r="P39" s="112"/>
      <c r="Q39" s="112">
        <v>15000</v>
      </c>
      <c r="R39" s="112">
        <v>15000</v>
      </c>
      <c r="S39" s="112">
        <v>15000</v>
      </c>
      <c r="T39" s="112">
        <v>15000</v>
      </c>
      <c r="U39" s="112">
        <v>15000</v>
      </c>
      <c r="V39" s="112">
        <v>0</v>
      </c>
      <c r="W39" s="112"/>
      <c r="X39" s="112"/>
      <c r="Y39" s="942" t="s">
        <v>2302</v>
      </c>
      <c r="Z39" s="112" t="s">
        <v>2303</v>
      </c>
    </row>
    <row r="40" spans="1:26" ht="72" x14ac:dyDescent="0.25">
      <c r="A40" s="112"/>
      <c r="B40" s="112"/>
      <c r="C40" s="112" t="s">
        <v>2300</v>
      </c>
      <c r="D40" s="112" t="s">
        <v>2304</v>
      </c>
      <c r="E40" s="270" t="s">
        <v>2258</v>
      </c>
      <c r="F40" s="270" t="s">
        <v>2258</v>
      </c>
      <c r="G40" s="271">
        <v>0</v>
      </c>
      <c r="H40" s="113">
        <v>0</v>
      </c>
      <c r="I40" s="113">
        <v>0</v>
      </c>
      <c r="J40" s="271">
        <v>3036</v>
      </c>
      <c r="K40" s="113">
        <v>0</v>
      </c>
      <c r="L40" s="113">
        <v>0</v>
      </c>
      <c r="M40" s="271">
        <v>3964</v>
      </c>
      <c r="N40" s="113">
        <v>0</v>
      </c>
      <c r="O40" s="113">
        <v>0</v>
      </c>
      <c r="P40" s="112"/>
      <c r="Q40" s="112">
        <v>0</v>
      </c>
      <c r="R40" s="112">
        <v>0</v>
      </c>
      <c r="S40" s="112">
        <v>9889</v>
      </c>
      <c r="T40" s="112">
        <v>0</v>
      </c>
      <c r="U40" s="112">
        <v>12912</v>
      </c>
      <c r="V40" s="112">
        <v>0</v>
      </c>
      <c r="W40" s="112"/>
      <c r="X40" s="112"/>
      <c r="Y40" s="950"/>
      <c r="Z40" s="112" t="s">
        <v>2305</v>
      </c>
    </row>
    <row r="41" spans="1:26" ht="36" x14ac:dyDescent="0.25">
      <c r="A41" s="112"/>
      <c r="B41" s="112"/>
      <c r="C41" s="112" t="s">
        <v>2300</v>
      </c>
      <c r="D41" s="112" t="s">
        <v>2306</v>
      </c>
      <c r="E41" s="270" t="s">
        <v>2258</v>
      </c>
      <c r="F41" s="270" t="s">
        <v>2258</v>
      </c>
      <c r="G41" s="271">
        <v>135</v>
      </c>
      <c r="H41" s="113">
        <v>0</v>
      </c>
      <c r="I41" s="113">
        <v>0</v>
      </c>
      <c r="J41" s="271">
        <v>225</v>
      </c>
      <c r="K41" s="113">
        <v>45</v>
      </c>
      <c r="L41" s="113">
        <v>45</v>
      </c>
      <c r="M41" s="271">
        <v>405</v>
      </c>
      <c r="N41" s="113">
        <v>0</v>
      </c>
      <c r="O41" s="113">
        <v>0</v>
      </c>
      <c r="P41" s="112"/>
      <c r="Q41" s="112">
        <v>0</v>
      </c>
      <c r="R41" s="112">
        <v>0</v>
      </c>
      <c r="S41" s="112">
        <v>40</v>
      </c>
      <c r="T41" s="112">
        <v>40</v>
      </c>
      <c r="U41" s="112">
        <v>360</v>
      </c>
      <c r="V41" s="112">
        <v>0</v>
      </c>
      <c r="W41" s="112"/>
      <c r="X41" s="112"/>
      <c r="Y41" s="950"/>
      <c r="Z41" s="942" t="s">
        <v>2307</v>
      </c>
    </row>
    <row r="42" spans="1:26" ht="54" x14ac:dyDescent="0.25">
      <c r="A42" s="112"/>
      <c r="B42" s="112"/>
      <c r="C42" s="112" t="s">
        <v>2300</v>
      </c>
      <c r="D42" s="112" t="s">
        <v>2308</v>
      </c>
      <c r="E42" s="270" t="s">
        <v>2258</v>
      </c>
      <c r="F42" s="270" t="s">
        <v>2258</v>
      </c>
      <c r="G42" s="271">
        <v>62.4</v>
      </c>
      <c r="H42" s="113">
        <v>0</v>
      </c>
      <c r="I42" s="113">
        <v>0</v>
      </c>
      <c r="J42" s="271">
        <v>104</v>
      </c>
      <c r="K42" s="113">
        <v>20</v>
      </c>
      <c r="L42" s="113">
        <v>20</v>
      </c>
      <c r="M42" s="271">
        <v>124</v>
      </c>
      <c r="N42" s="113">
        <v>0</v>
      </c>
      <c r="O42" s="113">
        <v>0</v>
      </c>
      <c r="P42" s="112"/>
      <c r="Q42" s="112">
        <v>0</v>
      </c>
      <c r="R42" s="112">
        <v>0</v>
      </c>
      <c r="S42" s="112">
        <v>80</v>
      </c>
      <c r="T42" s="112">
        <v>80</v>
      </c>
      <c r="U42" s="112">
        <v>320</v>
      </c>
      <c r="V42" s="112">
        <v>0</v>
      </c>
      <c r="W42" s="112"/>
      <c r="X42" s="112"/>
      <c r="Y42" s="943"/>
      <c r="Z42" s="943"/>
    </row>
    <row r="43" spans="1:26" ht="108" x14ac:dyDescent="0.25">
      <c r="A43" s="112"/>
      <c r="B43" s="112"/>
      <c r="C43" s="269" t="s">
        <v>2309</v>
      </c>
      <c r="D43" s="112" t="s">
        <v>2310</v>
      </c>
      <c r="E43" s="270">
        <v>16.740200000000002</v>
      </c>
      <c r="F43" s="270">
        <v>56628.472000000002</v>
      </c>
      <c r="G43" s="271">
        <v>127947.56</v>
      </c>
      <c r="H43" s="113">
        <v>127947.56</v>
      </c>
      <c r="I43" s="113">
        <v>127836.3754</v>
      </c>
      <c r="J43" s="271">
        <v>132647.56</v>
      </c>
      <c r="K43" s="113">
        <v>132647.56</v>
      </c>
      <c r="L43" s="113">
        <v>130106.81</v>
      </c>
      <c r="M43" s="271">
        <v>117765.5</v>
      </c>
      <c r="N43" s="283" t="s">
        <v>28</v>
      </c>
      <c r="O43" s="283" t="s">
        <v>28</v>
      </c>
      <c r="P43" s="112" t="s">
        <v>2311</v>
      </c>
      <c r="Q43" s="112">
        <v>2349898</v>
      </c>
      <c r="R43" s="112">
        <v>1731941</v>
      </c>
      <c r="S43" s="112">
        <v>2349898</v>
      </c>
      <c r="T43" s="112">
        <v>2258795</v>
      </c>
      <c r="U43" s="112">
        <v>2343898</v>
      </c>
      <c r="V43" s="284" t="s">
        <v>28</v>
      </c>
      <c r="W43" s="112"/>
      <c r="X43" s="112"/>
      <c r="Y43" s="112"/>
      <c r="Z43" s="112"/>
    </row>
    <row r="44" spans="1:26" x14ac:dyDescent="0.25">
      <c r="A44" s="285"/>
      <c r="B44" s="285"/>
      <c r="C44" s="272"/>
      <c r="D44" s="285"/>
      <c r="E44" s="286"/>
      <c r="F44" s="285"/>
      <c r="G44" s="56">
        <f>SUM(G5:G43)/100</f>
        <v>10319.473299999998</v>
      </c>
      <c r="H44" s="285"/>
      <c r="I44" s="285"/>
      <c r="J44" s="56">
        <f>SUM(J5:J43)/100</f>
        <v>10825.842199999999</v>
      </c>
      <c r="K44" s="57"/>
      <c r="L44" s="57"/>
      <c r="M44" s="56">
        <f>SUM(M5:M43)/100</f>
        <v>11011.623700000002</v>
      </c>
      <c r="N44" s="285"/>
      <c r="O44" s="285"/>
      <c r="P44" s="285"/>
      <c r="Q44" s="285"/>
      <c r="R44" s="285"/>
      <c r="S44" s="285"/>
      <c r="T44" s="285"/>
      <c r="U44" s="285"/>
      <c r="V44" s="285"/>
      <c r="W44" s="285"/>
      <c r="X44" s="285"/>
      <c r="Y44" s="285"/>
      <c r="Z44" s="285"/>
    </row>
    <row r="45" spans="1:26" x14ac:dyDescent="0.25">
      <c r="A45" s="285"/>
      <c r="B45" s="285"/>
      <c r="C45" s="272"/>
      <c r="D45" s="285"/>
      <c r="E45" s="286"/>
      <c r="F45" s="285"/>
      <c r="G45" s="287"/>
      <c r="H45" s="285"/>
      <c r="I45" s="285"/>
      <c r="J45" s="287"/>
      <c r="K45" s="285"/>
      <c r="L45" s="285"/>
      <c r="M45" s="287"/>
      <c r="N45" s="285"/>
      <c r="O45" s="285"/>
      <c r="P45" s="285"/>
      <c r="Q45" s="285"/>
      <c r="R45" s="285"/>
      <c r="S45" s="285"/>
      <c r="T45" s="285"/>
      <c r="U45" s="285"/>
      <c r="V45" s="285"/>
      <c r="W45" s="285"/>
      <c r="X45" s="285"/>
      <c r="Y45" s="285"/>
      <c r="Z45" s="285"/>
    </row>
    <row r="46" spans="1:26" x14ac:dyDescent="0.25">
      <c r="A46" s="285"/>
      <c r="B46" s="285"/>
      <c r="C46" s="272"/>
      <c r="D46" s="285"/>
      <c r="E46" s="286"/>
      <c r="F46" s="285"/>
      <c r="G46" s="287"/>
      <c r="H46" s="285"/>
      <c r="I46" s="285"/>
      <c r="J46" s="287"/>
      <c r="K46" s="285"/>
      <c r="L46" s="285"/>
      <c r="M46" s="287"/>
      <c r="N46" s="285"/>
      <c r="O46" s="285"/>
      <c r="P46" s="285"/>
      <c r="Q46" s="285"/>
      <c r="R46" s="285"/>
      <c r="S46" s="285"/>
      <c r="T46" s="285"/>
      <c r="U46" s="285"/>
      <c r="V46" s="285"/>
      <c r="W46" s="285"/>
      <c r="X46" s="285"/>
      <c r="Y46" s="285"/>
      <c r="Z46" s="285"/>
    </row>
    <row r="47" spans="1:26" x14ac:dyDescent="0.25">
      <c r="A47" s="285"/>
      <c r="B47" s="285"/>
      <c r="C47" s="272"/>
      <c r="D47" s="285"/>
      <c r="E47" s="286"/>
      <c r="F47" s="285"/>
      <c r="G47" s="287"/>
      <c r="H47" s="285"/>
      <c r="I47" s="285"/>
      <c r="J47" s="287"/>
      <c r="K47" s="285"/>
      <c r="L47" s="285"/>
      <c r="M47" s="287"/>
      <c r="N47" s="285"/>
      <c r="O47" s="285"/>
      <c r="P47" s="285"/>
      <c r="Q47" s="285"/>
      <c r="R47" s="285"/>
      <c r="S47" s="285"/>
      <c r="T47" s="285"/>
      <c r="U47" s="285"/>
      <c r="V47" s="285"/>
      <c r="W47" s="285"/>
      <c r="X47" s="285"/>
      <c r="Y47" s="285"/>
      <c r="Z47" s="285"/>
    </row>
    <row r="48" spans="1:26" x14ac:dyDescent="0.25">
      <c r="A48" s="944" t="s">
        <v>2312</v>
      </c>
      <c r="B48" s="944"/>
      <c r="C48" s="944"/>
      <c r="D48" s="944"/>
      <c r="E48" s="944"/>
      <c r="F48" s="944"/>
      <c r="G48" s="944"/>
      <c r="H48" s="944"/>
      <c r="I48" s="944"/>
      <c r="J48" s="944"/>
      <c r="K48" s="944"/>
      <c r="L48" s="944"/>
      <c r="M48" s="944"/>
      <c r="N48" s="944"/>
      <c r="O48" s="944"/>
      <c r="P48" s="944"/>
      <c r="Q48" s="944"/>
      <c r="R48" s="944"/>
      <c r="S48" s="944"/>
      <c r="T48" s="944"/>
      <c r="U48" s="944"/>
      <c r="V48" s="944"/>
      <c r="W48" s="944"/>
      <c r="X48" s="944"/>
      <c r="Y48" s="944"/>
      <c r="Z48" s="944"/>
    </row>
  </sheetData>
  <mergeCells count="23">
    <mergeCell ref="E1:O1"/>
    <mergeCell ref="P1:Z1"/>
    <mergeCell ref="A2:A4"/>
    <mergeCell ref="B2:B4"/>
    <mergeCell ref="C2:C4"/>
    <mergeCell ref="D2:D4"/>
    <mergeCell ref="E2:E4"/>
    <mergeCell ref="F2:F4"/>
    <mergeCell ref="G2:O2"/>
    <mergeCell ref="P2:V2"/>
    <mergeCell ref="Z2:Z4"/>
    <mergeCell ref="G3:I3"/>
    <mergeCell ref="J3:L3"/>
    <mergeCell ref="M3:O3"/>
    <mergeCell ref="P3:P4"/>
    <mergeCell ref="Q3:R3"/>
    <mergeCell ref="Z41:Z42"/>
    <mergeCell ref="A48:Z48"/>
    <mergeCell ref="S3:T3"/>
    <mergeCell ref="U3:V3"/>
    <mergeCell ref="B5:B14"/>
    <mergeCell ref="Y5:Y6"/>
    <mergeCell ref="Y39:Y42"/>
  </mergeCells>
  <printOptions horizontalCentered="1" verticalCentered="1"/>
  <pageMargins left="0.7" right="0.7" top="0.5" bottom="0.5" header="0.3" footer="0.3"/>
  <pageSetup paperSize="8"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70" zoomScaleNormal="70" workbookViewId="0">
      <selection activeCell="B32" sqref="B32"/>
    </sheetView>
  </sheetViews>
  <sheetFormatPr defaultRowHeight="18" x14ac:dyDescent="0.25"/>
  <cols>
    <col min="1" max="1" width="5.140625" style="98" customWidth="1"/>
    <col min="2" max="2" width="8.5703125" style="98" customWidth="1"/>
    <col min="3" max="3" width="9.85546875" style="98" customWidth="1"/>
    <col min="4" max="5" width="10.7109375" style="98" customWidth="1"/>
    <col min="6" max="6" width="8.28515625" style="98" customWidth="1"/>
    <col min="7" max="7" width="10.28515625" style="98" customWidth="1"/>
    <col min="8" max="8" width="9.28515625" style="98" bestFit="1" customWidth="1"/>
    <col min="9" max="9" width="13.140625" style="98" bestFit="1" customWidth="1"/>
    <col min="10" max="10" width="11.140625" style="98" customWidth="1"/>
    <col min="11" max="11" width="9.28515625" style="98" bestFit="1" customWidth="1"/>
    <col min="12" max="12" width="15" style="98" bestFit="1" customWidth="1"/>
    <col min="13" max="13" width="10.28515625" style="98" customWidth="1"/>
    <col min="14" max="14" width="9.28515625" style="98" bestFit="1" customWidth="1"/>
    <col min="15" max="15" width="12" style="98" bestFit="1" customWidth="1"/>
    <col min="16" max="16" width="11.85546875" style="98" customWidth="1"/>
    <col min="17" max="17" width="15.28515625" style="98" customWidth="1"/>
    <col min="18" max="18" width="6.85546875" style="98" customWidth="1"/>
    <col min="19" max="19" width="7.28515625" style="98" customWidth="1"/>
    <col min="20" max="20" width="9.28515625" style="98" bestFit="1" customWidth="1"/>
    <col min="21" max="21" width="13.140625" style="98" customWidth="1"/>
    <col min="22" max="22" width="9.28515625" style="98" bestFit="1" customWidth="1"/>
    <col min="23" max="23" width="11.28515625" style="98" customWidth="1"/>
    <col min="24" max="24" width="12.42578125" style="98" customWidth="1"/>
    <col min="25" max="16384" width="9.140625" style="98"/>
  </cols>
  <sheetData>
    <row r="1" spans="1:24" x14ac:dyDescent="0.25">
      <c r="A1" s="233"/>
      <c r="B1" s="233"/>
      <c r="C1" s="233"/>
      <c r="D1" s="233"/>
      <c r="E1" s="233"/>
      <c r="F1" s="233"/>
      <c r="G1" s="233"/>
      <c r="H1" s="233"/>
      <c r="I1" s="233"/>
      <c r="J1" s="233"/>
      <c r="K1" s="233"/>
      <c r="L1" s="234"/>
      <c r="M1" s="233"/>
      <c r="N1" s="233"/>
      <c r="O1" s="234"/>
      <c r="P1" s="233"/>
      <c r="Q1" s="233"/>
      <c r="R1" s="233"/>
      <c r="S1" s="233"/>
      <c r="T1" s="233"/>
      <c r="U1" s="233"/>
      <c r="V1" s="233"/>
      <c r="W1" s="233"/>
      <c r="X1" s="233"/>
    </row>
    <row r="2" spans="1:24" x14ac:dyDescent="0.25">
      <c r="A2" s="235"/>
      <c r="B2" s="236" t="s">
        <v>2313</v>
      </c>
      <c r="C2" s="237"/>
      <c r="D2" s="237"/>
      <c r="E2" s="237"/>
      <c r="F2" s="237"/>
      <c r="G2" s="237"/>
      <c r="H2" s="237"/>
      <c r="I2" s="237"/>
      <c r="J2" s="237"/>
      <c r="K2" s="237"/>
      <c r="L2" s="238"/>
      <c r="M2" s="237"/>
      <c r="N2" s="237"/>
      <c r="O2" s="238"/>
      <c r="P2" s="237"/>
      <c r="Q2" s="237"/>
      <c r="R2" s="237"/>
      <c r="S2" s="237"/>
      <c r="T2" s="237"/>
      <c r="U2" s="237"/>
      <c r="V2" s="237"/>
      <c r="W2" s="237"/>
      <c r="X2" s="237"/>
    </row>
    <row r="3" spans="1:24" x14ac:dyDescent="0.25">
      <c r="A3" s="235"/>
      <c r="B3" s="239"/>
      <c r="C3" s="239"/>
      <c r="D3" s="239"/>
      <c r="E3" s="239"/>
      <c r="F3" s="239"/>
      <c r="G3" s="239"/>
      <c r="H3" s="239"/>
      <c r="I3" s="239"/>
      <c r="J3" s="239"/>
      <c r="K3" s="239"/>
      <c r="L3" s="240"/>
      <c r="M3" s="239"/>
      <c r="N3" s="239"/>
      <c r="O3" s="240"/>
      <c r="P3" s="239"/>
      <c r="Q3" s="239"/>
      <c r="R3" s="239"/>
      <c r="S3" s="239"/>
      <c r="T3" s="239"/>
      <c r="U3" s="239"/>
      <c r="V3" s="239"/>
      <c r="W3" s="239"/>
      <c r="X3" s="239"/>
    </row>
    <row r="4" spans="1:24" ht="72" x14ac:dyDescent="0.25">
      <c r="A4" s="233"/>
      <c r="B4" s="241" t="s">
        <v>293</v>
      </c>
      <c r="C4" s="241" t="s">
        <v>294</v>
      </c>
      <c r="D4" s="241" t="s">
        <v>295</v>
      </c>
      <c r="E4" s="241" t="s">
        <v>296</v>
      </c>
      <c r="F4" s="241"/>
      <c r="G4" s="241"/>
      <c r="H4" s="241" t="s">
        <v>297</v>
      </c>
      <c r="I4" s="241"/>
      <c r="J4" s="241"/>
      <c r="K4" s="241" t="s">
        <v>298</v>
      </c>
      <c r="L4" s="241"/>
      <c r="M4" s="241"/>
      <c r="N4" s="241" t="s">
        <v>299</v>
      </c>
      <c r="O4" s="241"/>
      <c r="P4" s="241"/>
      <c r="Q4" s="241" t="s">
        <v>300</v>
      </c>
      <c r="R4" s="241"/>
      <c r="S4" s="241"/>
      <c r="T4" s="241" t="s">
        <v>9</v>
      </c>
      <c r="U4" s="241"/>
      <c r="V4" s="242" t="s">
        <v>301</v>
      </c>
      <c r="W4" s="241" t="s">
        <v>302</v>
      </c>
      <c r="X4" s="241" t="s">
        <v>303</v>
      </c>
    </row>
    <row r="5" spans="1:24" ht="126" x14ac:dyDescent="0.25">
      <c r="A5" s="233"/>
      <c r="B5" s="204"/>
      <c r="C5" s="204"/>
      <c r="D5" s="204"/>
      <c r="E5" s="204" t="s">
        <v>12</v>
      </c>
      <c r="F5" s="204" t="s">
        <v>304</v>
      </c>
      <c r="G5" s="204" t="s">
        <v>305</v>
      </c>
      <c r="H5" s="204" t="s">
        <v>15</v>
      </c>
      <c r="I5" s="204" t="s">
        <v>306</v>
      </c>
      <c r="J5" s="204" t="s">
        <v>307</v>
      </c>
      <c r="K5" s="204" t="s">
        <v>15</v>
      </c>
      <c r="L5" s="243" t="s">
        <v>306</v>
      </c>
      <c r="M5" s="204" t="s">
        <v>307</v>
      </c>
      <c r="N5" s="204" t="s">
        <v>15</v>
      </c>
      <c r="O5" s="243" t="s">
        <v>306</v>
      </c>
      <c r="P5" s="204" t="s">
        <v>307</v>
      </c>
      <c r="Q5" s="204" t="s">
        <v>308</v>
      </c>
      <c r="R5" s="204" t="s">
        <v>20</v>
      </c>
      <c r="S5" s="204" t="s">
        <v>21</v>
      </c>
      <c r="T5" s="221" t="s">
        <v>22</v>
      </c>
      <c r="U5" s="221" t="s">
        <v>23</v>
      </c>
      <c r="V5" s="244"/>
      <c r="W5" s="204"/>
      <c r="X5" s="204"/>
    </row>
    <row r="6" spans="1:24" x14ac:dyDescent="0.25">
      <c r="A6" s="233"/>
      <c r="B6" s="18">
        <v>1</v>
      </c>
      <c r="C6" s="18">
        <v>2</v>
      </c>
      <c r="D6" s="18">
        <v>3</v>
      </c>
      <c r="E6" s="18">
        <v>4</v>
      </c>
      <c r="F6" s="18">
        <v>5</v>
      </c>
      <c r="G6" s="18">
        <v>6</v>
      </c>
      <c r="H6" s="18">
        <v>7</v>
      </c>
      <c r="I6" s="18">
        <v>8</v>
      </c>
      <c r="J6" s="18">
        <v>9</v>
      </c>
      <c r="K6" s="18">
        <v>10</v>
      </c>
      <c r="L6" s="245">
        <v>11</v>
      </c>
      <c r="M6" s="18">
        <v>12</v>
      </c>
      <c r="N6" s="18">
        <v>13</v>
      </c>
      <c r="O6" s="245">
        <v>14</v>
      </c>
      <c r="P6" s="18">
        <v>15</v>
      </c>
      <c r="Q6" s="18">
        <v>16</v>
      </c>
      <c r="R6" s="18">
        <v>17</v>
      </c>
      <c r="S6" s="18">
        <v>18</v>
      </c>
      <c r="T6" s="18">
        <v>19</v>
      </c>
      <c r="U6" s="18">
        <v>20</v>
      </c>
      <c r="V6" s="18">
        <v>21</v>
      </c>
      <c r="W6" s="18">
        <v>22</v>
      </c>
      <c r="X6" s="18">
        <v>23</v>
      </c>
    </row>
    <row r="7" spans="1:24" ht="198" x14ac:dyDescent="0.25">
      <c r="A7" s="235"/>
      <c r="B7" s="18">
        <v>11.1</v>
      </c>
      <c r="C7" s="17" t="s">
        <v>2314</v>
      </c>
      <c r="D7" s="17" t="s">
        <v>2315</v>
      </c>
      <c r="E7" s="17" t="s">
        <v>2316</v>
      </c>
      <c r="F7" s="199">
        <v>0.46</v>
      </c>
      <c r="G7" s="199">
        <v>0.76</v>
      </c>
      <c r="H7" s="199">
        <v>0.62</v>
      </c>
      <c r="I7" s="17">
        <v>1519.19</v>
      </c>
      <c r="J7" s="17" t="s">
        <v>2317</v>
      </c>
      <c r="K7" s="199">
        <v>0.7</v>
      </c>
      <c r="L7" s="246">
        <v>2017.4</v>
      </c>
      <c r="M7" s="17" t="s">
        <v>2317</v>
      </c>
      <c r="N7" s="199">
        <v>0.76</v>
      </c>
      <c r="O7" s="247">
        <v>1996.02</v>
      </c>
      <c r="P7" s="17" t="s">
        <v>2317</v>
      </c>
      <c r="Q7" s="248" t="s">
        <v>2016</v>
      </c>
      <c r="R7" s="248" t="s">
        <v>2016</v>
      </c>
      <c r="S7" s="248" t="s">
        <v>2016</v>
      </c>
      <c r="T7" s="17" t="s">
        <v>1485</v>
      </c>
      <c r="U7" s="17" t="s">
        <v>30</v>
      </c>
      <c r="V7" s="17"/>
      <c r="W7" s="17" t="s">
        <v>2318</v>
      </c>
      <c r="X7" s="17" t="s">
        <v>2318</v>
      </c>
    </row>
    <row r="8" spans="1:24" x14ac:dyDescent="0.25">
      <c r="A8" s="233"/>
      <c r="B8" s="249"/>
      <c r="C8" s="249"/>
      <c r="D8" s="249"/>
      <c r="E8" s="249"/>
      <c r="F8" s="249"/>
      <c r="G8" s="249"/>
      <c r="H8" s="249"/>
      <c r="I8" s="249"/>
      <c r="J8" s="249"/>
      <c r="K8" s="249"/>
      <c r="L8" s="250"/>
      <c r="M8" s="249"/>
      <c r="N8" s="249"/>
      <c r="O8" s="250"/>
      <c r="P8" s="249"/>
      <c r="Q8" s="249"/>
      <c r="R8" s="249"/>
      <c r="S8" s="249"/>
      <c r="T8" s="249"/>
      <c r="U8" s="249"/>
      <c r="V8" s="249"/>
      <c r="W8" s="249"/>
      <c r="X8" s="249"/>
    </row>
    <row r="9" spans="1:24" x14ac:dyDescent="0.25">
      <c r="A9" s="235"/>
      <c r="B9" s="203" t="s">
        <v>2319</v>
      </c>
      <c r="C9" s="235"/>
      <c r="D9" s="235"/>
      <c r="E9" s="235"/>
      <c r="F9" s="235"/>
      <c r="G9" s="235"/>
      <c r="H9" s="235"/>
      <c r="I9" s="235"/>
      <c r="J9" s="235"/>
      <c r="K9" s="235"/>
      <c r="L9" s="251"/>
      <c r="M9" s="235"/>
      <c r="N9" s="235"/>
      <c r="O9" s="251"/>
      <c r="P9" s="235"/>
      <c r="Q9" s="235"/>
      <c r="R9" s="235"/>
      <c r="S9" s="235"/>
      <c r="T9" s="235"/>
      <c r="U9" s="235"/>
      <c r="V9" s="235"/>
      <c r="W9" s="235"/>
      <c r="X9" s="235"/>
    </row>
    <row r="10" spans="1:24" x14ac:dyDescent="0.25">
      <c r="A10" s="235"/>
      <c r="B10" s="203" t="s">
        <v>2320</v>
      </c>
      <c r="C10" s="235"/>
      <c r="D10" s="235"/>
      <c r="E10" s="235"/>
      <c r="F10" s="235"/>
      <c r="G10" s="235"/>
      <c r="H10" s="235"/>
      <c r="I10" s="235"/>
      <c r="J10" s="235"/>
      <c r="K10" s="235"/>
      <c r="L10" s="251"/>
      <c r="M10" s="235"/>
      <c r="N10" s="235"/>
      <c r="O10" s="251"/>
      <c r="P10" s="235"/>
      <c r="Q10" s="235"/>
      <c r="R10" s="235"/>
      <c r="S10" s="235"/>
      <c r="T10" s="235"/>
      <c r="U10" s="235"/>
      <c r="V10" s="235"/>
      <c r="W10" s="235"/>
      <c r="X10" s="235"/>
    </row>
    <row r="11" spans="1:24" x14ac:dyDescent="0.25">
      <c r="A11" s="235"/>
      <c r="B11" s="203" t="s">
        <v>2321</v>
      </c>
      <c r="C11" s="235"/>
      <c r="D11" s="235"/>
      <c r="E11" s="235"/>
      <c r="F11" s="235"/>
      <c r="G11" s="235"/>
      <c r="H11" s="235"/>
      <c r="I11" s="235"/>
      <c r="J11" s="235"/>
      <c r="K11" s="235"/>
      <c r="L11" s="251"/>
      <c r="M11" s="235"/>
      <c r="N11" s="235"/>
      <c r="O11" s="251"/>
      <c r="P11" s="235"/>
      <c r="Q11" s="235"/>
      <c r="R11" s="235"/>
      <c r="S11" s="235"/>
      <c r="T11" s="235"/>
      <c r="U11" s="235"/>
      <c r="V11" s="235"/>
      <c r="W11" s="235"/>
      <c r="X11" s="235"/>
    </row>
    <row r="12" spans="1:24" x14ac:dyDescent="0.25">
      <c r="A12" s="235"/>
      <c r="B12" s="203" t="s">
        <v>2322</v>
      </c>
      <c r="C12" s="235"/>
      <c r="D12" s="235"/>
      <c r="E12" s="235"/>
      <c r="F12" s="235"/>
      <c r="G12" s="235"/>
      <c r="H12" s="235"/>
      <c r="I12" s="235"/>
      <c r="J12" s="235"/>
      <c r="K12" s="235"/>
      <c r="L12" s="251"/>
      <c r="M12" s="235"/>
      <c r="N12" s="235"/>
      <c r="O12" s="251"/>
      <c r="P12" s="235"/>
      <c r="Q12" s="235"/>
      <c r="R12" s="235"/>
      <c r="S12" s="235"/>
      <c r="T12" s="235"/>
      <c r="U12" s="235"/>
      <c r="V12" s="235"/>
      <c r="W12" s="235"/>
      <c r="X12" s="235"/>
    </row>
    <row r="13" spans="1:24" x14ac:dyDescent="0.25">
      <c r="A13" s="235"/>
      <c r="B13" s="235"/>
      <c r="C13" s="235"/>
      <c r="D13" s="235"/>
      <c r="E13" s="235"/>
      <c r="F13" s="235"/>
      <c r="G13" s="235"/>
      <c r="H13" s="235"/>
      <c r="I13" s="235"/>
      <c r="J13" s="235"/>
      <c r="K13" s="235"/>
      <c r="L13" s="251"/>
      <c r="M13" s="235"/>
      <c r="N13" s="235"/>
      <c r="O13" s="251"/>
      <c r="P13" s="235"/>
      <c r="Q13" s="235"/>
      <c r="R13" s="235"/>
      <c r="S13" s="235"/>
      <c r="T13" s="235"/>
      <c r="U13" s="235"/>
      <c r="V13" s="235"/>
      <c r="W13" s="235"/>
      <c r="X13" s="235"/>
    </row>
    <row r="14" spans="1:24" ht="72" x14ac:dyDescent="0.25">
      <c r="A14" s="233"/>
      <c r="B14" s="204" t="s">
        <v>293</v>
      </c>
      <c r="C14" s="204" t="s">
        <v>294</v>
      </c>
      <c r="D14" s="204" t="s">
        <v>295</v>
      </c>
      <c r="E14" s="204" t="s">
        <v>296</v>
      </c>
      <c r="F14" s="204"/>
      <c r="G14" s="204"/>
      <c r="H14" s="204" t="s">
        <v>297</v>
      </c>
      <c r="I14" s="204"/>
      <c r="J14" s="204"/>
      <c r="K14" s="204" t="s">
        <v>298</v>
      </c>
      <c r="L14" s="243"/>
      <c r="M14" s="204"/>
      <c r="N14" s="204" t="s">
        <v>299</v>
      </c>
      <c r="O14" s="243"/>
      <c r="P14" s="204"/>
      <c r="Q14" s="204" t="s">
        <v>300</v>
      </c>
      <c r="R14" s="204"/>
      <c r="S14" s="204"/>
      <c r="T14" s="204" t="s">
        <v>9</v>
      </c>
      <c r="U14" s="204"/>
      <c r="V14" s="252" t="s">
        <v>301</v>
      </c>
      <c r="W14" s="204" t="s">
        <v>302</v>
      </c>
      <c r="X14" s="204" t="s">
        <v>303</v>
      </c>
    </row>
    <row r="15" spans="1:24" ht="126" x14ac:dyDescent="0.25">
      <c r="A15" s="233"/>
      <c r="B15" s="204"/>
      <c r="C15" s="204"/>
      <c r="D15" s="204"/>
      <c r="E15" s="204" t="s">
        <v>12</v>
      </c>
      <c r="F15" s="204" t="s">
        <v>304</v>
      </c>
      <c r="G15" s="204" t="s">
        <v>305</v>
      </c>
      <c r="H15" s="204" t="s">
        <v>15</v>
      </c>
      <c r="I15" s="204" t="s">
        <v>306</v>
      </c>
      <c r="J15" s="204" t="s">
        <v>307</v>
      </c>
      <c r="K15" s="204" t="s">
        <v>15</v>
      </c>
      <c r="L15" s="243" t="s">
        <v>306</v>
      </c>
      <c r="M15" s="204" t="s">
        <v>307</v>
      </c>
      <c r="N15" s="204" t="s">
        <v>15</v>
      </c>
      <c r="O15" s="243" t="s">
        <v>306</v>
      </c>
      <c r="P15" s="204" t="s">
        <v>307</v>
      </c>
      <c r="Q15" s="204" t="s">
        <v>308</v>
      </c>
      <c r="R15" s="204" t="s">
        <v>20</v>
      </c>
      <c r="S15" s="204" t="s">
        <v>21</v>
      </c>
      <c r="T15" s="221" t="s">
        <v>22</v>
      </c>
      <c r="U15" s="221" t="s">
        <v>23</v>
      </c>
      <c r="V15" s="244"/>
      <c r="W15" s="204"/>
      <c r="X15" s="204"/>
    </row>
    <row r="16" spans="1:24" x14ac:dyDescent="0.25">
      <c r="A16" s="233"/>
      <c r="B16" s="18">
        <v>1</v>
      </c>
      <c r="C16" s="18">
        <v>2</v>
      </c>
      <c r="D16" s="18">
        <v>3</v>
      </c>
      <c r="E16" s="18">
        <v>4</v>
      </c>
      <c r="F16" s="18">
        <v>5</v>
      </c>
      <c r="G16" s="18">
        <v>6</v>
      </c>
      <c r="H16" s="18">
        <v>7</v>
      </c>
      <c r="I16" s="18">
        <v>8</v>
      </c>
      <c r="J16" s="18">
        <v>9</v>
      </c>
      <c r="K16" s="18">
        <v>10</v>
      </c>
      <c r="L16" s="245">
        <v>11</v>
      </c>
      <c r="M16" s="18">
        <v>12</v>
      </c>
      <c r="N16" s="18">
        <v>13</v>
      </c>
      <c r="O16" s="245">
        <v>14</v>
      </c>
      <c r="P16" s="18">
        <v>15</v>
      </c>
      <c r="Q16" s="18">
        <v>16</v>
      </c>
      <c r="R16" s="18">
        <v>17</v>
      </c>
      <c r="S16" s="18">
        <v>18</v>
      </c>
      <c r="T16" s="18">
        <v>19</v>
      </c>
      <c r="U16" s="18">
        <v>20</v>
      </c>
      <c r="V16" s="18">
        <v>21</v>
      </c>
      <c r="W16" s="18">
        <v>22</v>
      </c>
      <c r="X16" s="18">
        <v>23</v>
      </c>
    </row>
    <row r="17" spans="1:24" ht="72" x14ac:dyDescent="0.25">
      <c r="A17" s="233"/>
      <c r="B17" s="17">
        <v>11.1</v>
      </c>
      <c r="C17" s="17" t="s">
        <v>2323</v>
      </c>
      <c r="D17" s="18" t="s">
        <v>2324</v>
      </c>
      <c r="E17" s="17" t="s">
        <v>66</v>
      </c>
      <c r="F17" s="17"/>
      <c r="G17" s="17" t="s">
        <v>2325</v>
      </c>
      <c r="H17" s="17"/>
      <c r="I17" s="18">
        <v>20000</v>
      </c>
      <c r="J17" s="18" t="s">
        <v>2326</v>
      </c>
      <c r="K17" s="17"/>
      <c r="L17" s="245">
        <v>30000</v>
      </c>
      <c r="M17" s="18" t="s">
        <v>2326</v>
      </c>
      <c r="N17" s="17"/>
      <c r="O17" s="245">
        <f>87858-I17-L17</f>
        <v>37858</v>
      </c>
      <c r="P17" s="18" t="s">
        <v>2326</v>
      </c>
      <c r="Q17" s="17" t="s">
        <v>2327</v>
      </c>
      <c r="R17" s="17"/>
      <c r="S17" s="17"/>
      <c r="T17" s="17"/>
      <c r="U17" s="17"/>
      <c r="V17" s="17" t="s">
        <v>66</v>
      </c>
      <c r="W17" s="17" t="s">
        <v>2318</v>
      </c>
      <c r="X17" s="17" t="s">
        <v>2318</v>
      </c>
    </row>
    <row r="18" spans="1:24" ht="54" x14ac:dyDescent="0.25">
      <c r="A18" s="233"/>
      <c r="B18" s="17"/>
      <c r="C18" s="17" t="s">
        <v>2323</v>
      </c>
      <c r="D18" s="18" t="s">
        <v>2328</v>
      </c>
      <c r="E18" s="17" t="s">
        <v>66</v>
      </c>
      <c r="F18" s="17"/>
      <c r="G18" s="17" t="s">
        <v>2325</v>
      </c>
      <c r="H18" s="17"/>
      <c r="I18" s="18"/>
      <c r="J18" s="18"/>
      <c r="K18" s="17"/>
      <c r="L18" s="245"/>
      <c r="M18" s="18"/>
      <c r="N18" s="17"/>
      <c r="O18" s="245"/>
      <c r="P18" s="18"/>
      <c r="Q18" s="17"/>
      <c r="R18" s="17"/>
      <c r="S18" s="17"/>
      <c r="T18" s="17"/>
      <c r="U18" s="17"/>
      <c r="V18" s="17"/>
      <c r="W18" s="17"/>
      <c r="X18" s="17"/>
    </row>
    <row r="19" spans="1:24" ht="144" x14ac:dyDescent="0.25">
      <c r="A19" s="235"/>
      <c r="B19" s="17">
        <v>11.2</v>
      </c>
      <c r="C19" s="17" t="s">
        <v>2329</v>
      </c>
      <c r="D19" s="17" t="s">
        <v>2330</v>
      </c>
      <c r="E19" s="17" t="s">
        <v>2316</v>
      </c>
      <c r="F19" s="199">
        <v>0.3</v>
      </c>
      <c r="G19" s="199">
        <v>0.48</v>
      </c>
      <c r="H19" s="199">
        <v>0.38</v>
      </c>
      <c r="I19" s="17">
        <v>1697.62</v>
      </c>
      <c r="J19" s="17" t="s">
        <v>2317</v>
      </c>
      <c r="K19" s="199">
        <v>0.43</v>
      </c>
      <c r="L19" s="246">
        <v>1795.84</v>
      </c>
      <c r="M19" s="17" t="s">
        <v>2317</v>
      </c>
      <c r="N19" s="199">
        <v>0.48</v>
      </c>
      <c r="O19" s="247">
        <v>2149.46</v>
      </c>
      <c r="P19" s="17" t="s">
        <v>2317</v>
      </c>
      <c r="Q19" s="248" t="s">
        <v>2016</v>
      </c>
      <c r="R19" s="248" t="s">
        <v>2016</v>
      </c>
      <c r="S19" s="248" t="s">
        <v>2016</v>
      </c>
      <c r="T19" s="17" t="s">
        <v>1485</v>
      </c>
      <c r="U19" s="17" t="s">
        <v>30</v>
      </c>
      <c r="V19" s="17"/>
      <c r="W19" s="17" t="s">
        <v>2318</v>
      </c>
      <c r="X19" s="17" t="s">
        <v>2331</v>
      </c>
    </row>
    <row r="20" spans="1:24" ht="144" x14ac:dyDescent="0.25">
      <c r="A20" s="235"/>
      <c r="B20" s="17"/>
      <c r="C20" s="17" t="s">
        <v>2329</v>
      </c>
      <c r="D20" s="17"/>
      <c r="E20" s="17" t="s">
        <v>2332</v>
      </c>
      <c r="F20" s="253" t="s">
        <v>2333</v>
      </c>
      <c r="G20" s="254"/>
      <c r="H20" s="254"/>
      <c r="I20" s="254"/>
      <c r="J20" s="254"/>
      <c r="K20" s="254"/>
      <c r="L20" s="255"/>
      <c r="M20" s="254"/>
      <c r="N20" s="254"/>
      <c r="O20" s="255"/>
      <c r="P20" s="254"/>
      <c r="Q20" s="254"/>
      <c r="R20" s="254"/>
      <c r="S20" s="254"/>
      <c r="T20" s="254"/>
      <c r="U20" s="254"/>
      <c r="V20" s="254"/>
      <c r="W20" s="254"/>
      <c r="X20" s="256"/>
    </row>
    <row r="21" spans="1:24" ht="144" x14ac:dyDescent="0.25">
      <c r="A21" s="235"/>
      <c r="B21" s="18">
        <v>11.3</v>
      </c>
      <c r="C21" s="17" t="s">
        <v>2334</v>
      </c>
      <c r="D21" s="17"/>
      <c r="E21" s="17"/>
      <c r="F21" s="257" t="s">
        <v>2333</v>
      </c>
      <c r="G21" s="258"/>
      <c r="H21" s="258"/>
      <c r="I21" s="258"/>
      <c r="J21" s="258"/>
      <c r="K21" s="258"/>
      <c r="L21" s="259"/>
      <c r="M21" s="258"/>
      <c r="N21" s="258"/>
      <c r="O21" s="259"/>
      <c r="P21" s="258"/>
      <c r="Q21" s="258"/>
      <c r="R21" s="258"/>
      <c r="S21" s="258"/>
      <c r="T21" s="258"/>
      <c r="U21" s="258"/>
      <c r="V21" s="258"/>
      <c r="W21" s="258"/>
      <c r="X21" s="205"/>
    </row>
    <row r="22" spans="1:24" ht="90" x14ac:dyDescent="0.25">
      <c r="A22" s="235"/>
      <c r="B22" s="17">
        <v>11.4</v>
      </c>
      <c r="C22" s="260" t="s">
        <v>2335</v>
      </c>
      <c r="D22" s="18" t="s">
        <v>2336</v>
      </c>
      <c r="E22" s="18" t="s">
        <v>1859</v>
      </c>
      <c r="F22" s="261">
        <v>4.1185200000000002</v>
      </c>
      <c r="G22" s="18">
        <v>8.8699999999999992</v>
      </c>
      <c r="H22" s="18">
        <v>4.5</v>
      </c>
      <c r="I22" s="18" t="s">
        <v>2258</v>
      </c>
      <c r="J22" s="18" t="s">
        <v>1796</v>
      </c>
      <c r="K22" s="18">
        <v>8.8699999999999992</v>
      </c>
      <c r="L22" s="245">
        <v>49.974800000000002</v>
      </c>
      <c r="M22" s="18" t="s">
        <v>1796</v>
      </c>
      <c r="N22" s="18" t="s">
        <v>2258</v>
      </c>
      <c r="O22" s="245" t="s">
        <v>2258</v>
      </c>
      <c r="P22" s="18" t="s">
        <v>2258</v>
      </c>
      <c r="Q22" s="18" t="s">
        <v>2258</v>
      </c>
      <c r="R22" s="18" t="s">
        <v>2258</v>
      </c>
      <c r="S22" s="18" t="s">
        <v>2258</v>
      </c>
      <c r="T22" s="18" t="s">
        <v>2337</v>
      </c>
      <c r="U22" s="18" t="s">
        <v>2338</v>
      </c>
      <c r="V22" s="17"/>
      <c r="W22" s="18" t="s">
        <v>2318</v>
      </c>
      <c r="X22" s="18" t="s">
        <v>2318</v>
      </c>
    </row>
    <row r="23" spans="1:24" ht="72" x14ac:dyDescent="0.25">
      <c r="A23" s="235"/>
      <c r="B23" s="17"/>
      <c r="C23" s="262"/>
      <c r="D23" s="18" t="s">
        <v>2339</v>
      </c>
      <c r="E23" s="18" t="s">
        <v>2340</v>
      </c>
      <c r="F23" s="18">
        <v>4460</v>
      </c>
      <c r="G23" s="18">
        <v>12007</v>
      </c>
      <c r="H23" s="18">
        <v>5146</v>
      </c>
      <c r="I23" s="18" t="s">
        <v>2258</v>
      </c>
      <c r="J23" s="18" t="s">
        <v>2258</v>
      </c>
      <c r="K23" s="18">
        <v>12007</v>
      </c>
      <c r="L23" s="245" t="s">
        <v>2258</v>
      </c>
      <c r="M23" s="18" t="s">
        <v>2258</v>
      </c>
      <c r="N23" s="18" t="s">
        <v>2258</v>
      </c>
      <c r="O23" s="245" t="s">
        <v>2258</v>
      </c>
      <c r="P23" s="18" t="s">
        <v>2258</v>
      </c>
      <c r="Q23" s="18" t="s">
        <v>2258</v>
      </c>
      <c r="R23" s="18" t="s">
        <v>2258</v>
      </c>
      <c r="S23" s="18" t="s">
        <v>2258</v>
      </c>
      <c r="T23" s="18" t="s">
        <v>2337</v>
      </c>
      <c r="U23" s="18" t="s">
        <v>2338</v>
      </c>
      <c r="V23" s="17"/>
      <c r="W23" s="18" t="s">
        <v>2318</v>
      </c>
      <c r="X23" s="18" t="s">
        <v>2318</v>
      </c>
    </row>
    <row r="24" spans="1:24" ht="54" x14ac:dyDescent="0.25">
      <c r="A24" s="235"/>
      <c r="B24" s="17"/>
      <c r="C24" s="262"/>
      <c r="D24" s="18" t="s">
        <v>2341</v>
      </c>
      <c r="E24" s="18" t="s">
        <v>2342</v>
      </c>
      <c r="F24" s="18">
        <v>11474</v>
      </c>
      <c r="G24" s="18">
        <v>22278</v>
      </c>
      <c r="H24" s="18">
        <v>11850</v>
      </c>
      <c r="I24" s="18" t="s">
        <v>2258</v>
      </c>
      <c r="J24" s="18" t="s">
        <v>1796</v>
      </c>
      <c r="K24" s="18">
        <v>22278</v>
      </c>
      <c r="L24" s="245">
        <v>3.528</v>
      </c>
      <c r="M24" s="18" t="s">
        <v>1796</v>
      </c>
      <c r="N24" s="18" t="s">
        <v>2258</v>
      </c>
      <c r="O24" s="245" t="s">
        <v>2258</v>
      </c>
      <c r="P24" s="18" t="s">
        <v>2258</v>
      </c>
      <c r="Q24" s="18" t="s">
        <v>2258</v>
      </c>
      <c r="R24" s="18" t="s">
        <v>2258</v>
      </c>
      <c r="S24" s="18" t="s">
        <v>2258</v>
      </c>
      <c r="T24" s="18" t="s">
        <v>2337</v>
      </c>
      <c r="U24" s="18" t="s">
        <v>2338</v>
      </c>
      <c r="V24" s="17"/>
      <c r="W24" s="18" t="s">
        <v>2318</v>
      </c>
      <c r="X24" s="18" t="s">
        <v>2318</v>
      </c>
    </row>
    <row r="25" spans="1:24" ht="54" x14ac:dyDescent="0.25">
      <c r="A25" s="235"/>
      <c r="B25" s="17"/>
      <c r="C25" s="263"/>
      <c r="D25" s="228" t="s">
        <v>2343</v>
      </c>
      <c r="E25" s="228" t="s">
        <v>2342</v>
      </c>
      <c r="F25" s="228">
        <v>11654</v>
      </c>
      <c r="G25" s="228">
        <v>16600</v>
      </c>
      <c r="H25" s="228">
        <v>13636</v>
      </c>
      <c r="I25" s="228" t="s">
        <v>2258</v>
      </c>
      <c r="J25" s="228" t="s">
        <v>1796</v>
      </c>
      <c r="K25" s="228">
        <v>16600</v>
      </c>
      <c r="L25" s="264">
        <v>3.3809999999999998</v>
      </c>
      <c r="M25" s="228" t="s">
        <v>1796</v>
      </c>
      <c r="N25" s="228" t="s">
        <v>2258</v>
      </c>
      <c r="O25" s="264" t="s">
        <v>2258</v>
      </c>
      <c r="P25" s="228" t="s">
        <v>2258</v>
      </c>
      <c r="Q25" s="228" t="s">
        <v>2258</v>
      </c>
      <c r="R25" s="228" t="s">
        <v>2258</v>
      </c>
      <c r="S25" s="228" t="s">
        <v>2258</v>
      </c>
      <c r="T25" s="228" t="s">
        <v>2337</v>
      </c>
      <c r="U25" s="228" t="s">
        <v>2338</v>
      </c>
      <c r="V25" s="17"/>
      <c r="W25" s="228" t="s">
        <v>2318</v>
      </c>
      <c r="X25" s="228" t="s">
        <v>2318</v>
      </c>
    </row>
    <row r="26" spans="1:24" ht="108" x14ac:dyDescent="0.25">
      <c r="A26" s="235"/>
      <c r="B26" s="17">
        <v>11.5</v>
      </c>
      <c r="C26" s="260" t="s">
        <v>2344</v>
      </c>
      <c r="D26" s="17" t="s">
        <v>2333</v>
      </c>
      <c r="E26" s="17"/>
      <c r="F26" s="17"/>
      <c r="G26" s="17"/>
      <c r="H26" s="17"/>
      <c r="I26" s="17"/>
      <c r="J26" s="17"/>
      <c r="K26" s="17"/>
      <c r="L26" s="247"/>
      <c r="M26" s="17"/>
      <c r="N26" s="17"/>
      <c r="O26" s="247"/>
      <c r="P26" s="17"/>
      <c r="Q26" s="17"/>
      <c r="R26" s="17"/>
      <c r="S26" s="17"/>
      <c r="T26" s="17"/>
      <c r="U26" s="17"/>
      <c r="V26" s="17"/>
      <c r="W26" s="17"/>
      <c r="X26" s="17"/>
    </row>
    <row r="27" spans="1:24" ht="90" x14ac:dyDescent="0.25">
      <c r="A27" s="265"/>
      <c r="B27" s="260" t="s">
        <v>2345</v>
      </c>
      <c r="C27" s="157" t="s">
        <v>2346</v>
      </c>
      <c r="D27" s="157"/>
      <c r="E27" s="157"/>
      <c r="F27" s="157"/>
      <c r="G27" s="157"/>
      <c r="H27" s="157"/>
      <c r="I27" s="157"/>
      <c r="J27" s="157"/>
      <c r="K27" s="157"/>
      <c r="L27" s="266"/>
      <c r="M27" s="157"/>
      <c r="N27" s="157"/>
      <c r="O27" s="266"/>
      <c r="P27" s="157"/>
      <c r="Q27" s="157" t="s">
        <v>2347</v>
      </c>
      <c r="R27" s="40" t="s">
        <v>28</v>
      </c>
      <c r="S27" s="40" t="s">
        <v>28</v>
      </c>
      <c r="T27" s="40" t="s">
        <v>28</v>
      </c>
      <c r="U27" s="40" t="s">
        <v>28</v>
      </c>
      <c r="V27" s="40" t="s">
        <v>28</v>
      </c>
      <c r="W27" s="157" t="s">
        <v>2348</v>
      </c>
      <c r="X27" s="157" t="s">
        <v>2348</v>
      </c>
    </row>
    <row r="28" spans="1:24" ht="252" x14ac:dyDescent="0.25">
      <c r="A28" s="265"/>
      <c r="B28" s="262"/>
      <c r="C28" s="157" t="s">
        <v>2349</v>
      </c>
      <c r="D28" s="40" t="s">
        <v>2350</v>
      </c>
      <c r="E28" s="40" t="s">
        <v>28</v>
      </c>
      <c r="F28" s="40" t="s">
        <v>268</v>
      </c>
      <c r="G28" s="40" t="s">
        <v>2351</v>
      </c>
      <c r="H28" s="40" t="s">
        <v>28</v>
      </c>
      <c r="I28" s="40">
        <v>4500</v>
      </c>
      <c r="J28" s="40" t="s">
        <v>148</v>
      </c>
      <c r="K28" s="40" t="s">
        <v>28</v>
      </c>
      <c r="L28" s="267">
        <v>6000</v>
      </c>
      <c r="M28" s="40" t="s">
        <v>148</v>
      </c>
      <c r="N28" s="40" t="s">
        <v>28</v>
      </c>
      <c r="O28" s="267">
        <f>95*100</f>
        <v>9500</v>
      </c>
      <c r="P28" s="40" t="s">
        <v>148</v>
      </c>
      <c r="Q28" s="157" t="s">
        <v>2352</v>
      </c>
      <c r="R28" s="40" t="s">
        <v>28</v>
      </c>
      <c r="S28" s="40" t="s">
        <v>28</v>
      </c>
      <c r="T28" s="40" t="s">
        <v>28</v>
      </c>
      <c r="U28" s="40" t="s">
        <v>28</v>
      </c>
      <c r="V28" s="40" t="s">
        <v>28</v>
      </c>
      <c r="W28" s="157" t="s">
        <v>2353</v>
      </c>
      <c r="X28" s="157" t="s">
        <v>2318</v>
      </c>
    </row>
    <row r="29" spans="1:24" ht="396" x14ac:dyDescent="0.25">
      <c r="A29" s="265"/>
      <c r="B29" s="262"/>
      <c r="C29" s="157" t="s">
        <v>2354</v>
      </c>
      <c r="D29" s="40" t="s">
        <v>2355</v>
      </c>
      <c r="E29" s="40" t="s">
        <v>54</v>
      </c>
      <c r="F29" s="40">
        <v>1140</v>
      </c>
      <c r="G29" s="40" t="s">
        <v>2356</v>
      </c>
      <c r="H29" s="40"/>
      <c r="I29" s="40" t="s">
        <v>28</v>
      </c>
      <c r="J29" s="40" t="s">
        <v>28</v>
      </c>
      <c r="K29" s="40" t="s">
        <v>2357</v>
      </c>
      <c r="L29" s="267">
        <f>375*100</f>
        <v>37500</v>
      </c>
      <c r="M29" s="40" t="s">
        <v>148</v>
      </c>
      <c r="N29" s="40" t="s">
        <v>2358</v>
      </c>
      <c r="O29" s="267">
        <f>375*100</f>
        <v>37500</v>
      </c>
      <c r="P29" s="40" t="s">
        <v>148</v>
      </c>
      <c r="Q29" s="157" t="s">
        <v>2359</v>
      </c>
      <c r="R29" s="40" t="s">
        <v>28</v>
      </c>
      <c r="S29" s="40" t="s">
        <v>28</v>
      </c>
      <c r="T29" s="40" t="s">
        <v>28</v>
      </c>
      <c r="U29" s="40" t="s">
        <v>28</v>
      </c>
      <c r="V29" s="268" t="s">
        <v>2360</v>
      </c>
      <c r="W29" s="157" t="s">
        <v>2361</v>
      </c>
      <c r="X29" s="157" t="s">
        <v>2362</v>
      </c>
    </row>
    <row r="30" spans="1:24" ht="108" x14ac:dyDescent="0.25">
      <c r="A30" s="265"/>
      <c r="B30" s="262"/>
      <c r="C30" s="157" t="s">
        <v>2363</v>
      </c>
      <c r="D30" s="40"/>
      <c r="E30" s="40"/>
      <c r="F30" s="40"/>
      <c r="G30" s="40"/>
      <c r="H30" s="40"/>
      <c r="I30" s="40"/>
      <c r="J30" s="40"/>
      <c r="K30" s="40"/>
      <c r="L30" s="267"/>
      <c r="M30" s="40"/>
      <c r="N30" s="40"/>
      <c r="O30" s="267"/>
      <c r="P30" s="40"/>
      <c r="Q30" s="157" t="s">
        <v>2364</v>
      </c>
      <c r="R30" s="40" t="s">
        <v>28</v>
      </c>
      <c r="S30" s="40" t="s">
        <v>28</v>
      </c>
      <c r="T30" s="40" t="s">
        <v>28</v>
      </c>
      <c r="U30" s="40" t="s">
        <v>28</v>
      </c>
      <c r="V30" s="40" t="s">
        <v>28</v>
      </c>
      <c r="W30" s="157" t="s">
        <v>2365</v>
      </c>
      <c r="X30" s="157" t="s">
        <v>2365</v>
      </c>
    </row>
    <row r="31" spans="1:24" ht="144" x14ac:dyDescent="0.25">
      <c r="A31" s="265"/>
      <c r="B31" s="262"/>
      <c r="C31" s="157" t="s">
        <v>2366</v>
      </c>
      <c r="D31" s="40"/>
      <c r="E31" s="40"/>
      <c r="F31" s="40"/>
      <c r="G31" s="40"/>
      <c r="H31" s="40"/>
      <c r="I31" s="40">
        <v>1</v>
      </c>
      <c r="J31" s="40"/>
      <c r="K31" s="40"/>
      <c r="L31" s="267"/>
      <c r="M31" s="40"/>
      <c r="N31" s="40"/>
      <c r="O31" s="267"/>
      <c r="P31" s="40"/>
      <c r="Q31" s="157" t="s">
        <v>2367</v>
      </c>
      <c r="R31" s="40" t="s">
        <v>28</v>
      </c>
      <c r="S31" s="40" t="s">
        <v>28</v>
      </c>
      <c r="T31" s="40" t="s">
        <v>28</v>
      </c>
      <c r="U31" s="40" t="s">
        <v>28</v>
      </c>
      <c r="V31" s="40" t="s">
        <v>28</v>
      </c>
      <c r="W31" s="157" t="s">
        <v>2353</v>
      </c>
      <c r="X31" s="157" t="s">
        <v>2318</v>
      </c>
    </row>
    <row r="32" spans="1:24" ht="198" x14ac:dyDescent="0.25">
      <c r="A32" s="265"/>
      <c r="B32" s="263"/>
      <c r="C32" s="157" t="s">
        <v>2180</v>
      </c>
      <c r="D32" s="40" t="s">
        <v>2368</v>
      </c>
      <c r="E32" s="40" t="s">
        <v>54</v>
      </c>
      <c r="F32" s="40" t="s">
        <v>2369</v>
      </c>
      <c r="G32" s="40" t="s">
        <v>2370</v>
      </c>
      <c r="H32" s="40" t="s">
        <v>28</v>
      </c>
      <c r="I32" s="40">
        <f>20*100</f>
        <v>2000</v>
      </c>
      <c r="J32" s="40" t="s">
        <v>148</v>
      </c>
      <c r="K32" s="40" t="s">
        <v>28</v>
      </c>
      <c r="L32" s="267">
        <f>20*100</f>
        <v>2000</v>
      </c>
      <c r="M32" s="40" t="s">
        <v>148</v>
      </c>
      <c r="N32" s="40" t="s">
        <v>28</v>
      </c>
      <c r="O32" s="267">
        <f>20*100</f>
        <v>2000</v>
      </c>
      <c r="P32" s="40" t="s">
        <v>148</v>
      </c>
      <c r="Q32" s="157" t="s">
        <v>2371</v>
      </c>
      <c r="R32" s="40" t="s">
        <v>28</v>
      </c>
      <c r="S32" s="40" t="s">
        <v>28</v>
      </c>
      <c r="T32" s="40" t="s">
        <v>28</v>
      </c>
      <c r="U32" s="40" t="s">
        <v>28</v>
      </c>
      <c r="V32" s="40" t="s">
        <v>28</v>
      </c>
      <c r="W32" s="157" t="s">
        <v>2353</v>
      </c>
      <c r="X32" s="157" t="s">
        <v>2372</v>
      </c>
    </row>
    <row r="33" spans="1:24" ht="126" x14ac:dyDescent="0.25">
      <c r="A33" s="235"/>
      <c r="B33" s="17">
        <v>11.7</v>
      </c>
      <c r="C33" s="70" t="s">
        <v>2373</v>
      </c>
      <c r="D33" s="17" t="s">
        <v>2374</v>
      </c>
      <c r="E33" s="17"/>
      <c r="F33" s="17"/>
      <c r="G33" s="17"/>
      <c r="H33" s="17"/>
      <c r="I33" s="17"/>
      <c r="J33" s="17"/>
      <c r="K33" s="17"/>
      <c r="L33" s="247"/>
      <c r="M33" s="17"/>
      <c r="N33" s="17"/>
      <c r="O33" s="247"/>
      <c r="P33" s="17"/>
      <c r="Q33" s="17"/>
      <c r="R33" s="17"/>
      <c r="S33" s="17"/>
      <c r="T33" s="17"/>
      <c r="U33" s="17"/>
      <c r="V33" s="17"/>
      <c r="W33" s="17"/>
      <c r="X33" s="17"/>
    </row>
    <row r="34" spans="1:24" x14ac:dyDescent="0.25">
      <c r="A34" s="235"/>
      <c r="B34" s="235"/>
      <c r="C34" s="235"/>
      <c r="D34" s="235"/>
      <c r="E34" s="235"/>
      <c r="F34" s="235"/>
      <c r="G34" s="235"/>
      <c r="H34" s="235"/>
      <c r="I34" s="235">
        <f>SUM(I7:I32)</f>
        <v>29725.809999999998</v>
      </c>
      <c r="J34" s="235"/>
      <c r="K34" s="235"/>
      <c r="L34" s="235">
        <f>SUM(L7:L32)</f>
        <v>79381.123800000001</v>
      </c>
      <c r="M34" s="235"/>
      <c r="N34" s="235"/>
      <c r="O34" s="235">
        <f>SUM(O7:O32)</f>
        <v>91017.48</v>
      </c>
      <c r="P34" s="235"/>
      <c r="Q34" s="235"/>
      <c r="R34" s="235"/>
      <c r="S34" s="235"/>
      <c r="T34" s="235"/>
      <c r="U34" s="235"/>
      <c r="V34" s="235"/>
      <c r="W34" s="235"/>
      <c r="X34" s="235"/>
    </row>
  </sheetData>
  <printOptions horizontalCentered="1" verticalCentered="1"/>
  <pageMargins left="0.7" right="0.7" top="0.5" bottom="0.5" header="0.3" footer="0.3"/>
  <pageSetup paperSize="8"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55" zoomScaleNormal="55" workbookViewId="0">
      <pane xSplit="2" ySplit="5" topLeftCell="C38" activePane="bottomRight" state="frozen"/>
      <selection activeCell="B32" sqref="B32"/>
      <selection pane="topRight" activeCell="B32" sqref="B32"/>
      <selection pane="bottomLeft" activeCell="B32" sqref="B32"/>
      <selection pane="bottomRight" activeCell="B32" sqref="B32"/>
    </sheetView>
  </sheetViews>
  <sheetFormatPr defaultRowHeight="18" x14ac:dyDescent="0.25"/>
  <cols>
    <col min="1" max="1" width="10.140625" style="184" customWidth="1"/>
    <col min="2" max="2" width="30.140625" style="98" customWidth="1"/>
    <col min="3" max="3" width="24.7109375" style="98" customWidth="1"/>
    <col min="4" max="4" width="17.7109375" style="98" customWidth="1"/>
    <col min="5" max="5" width="15" style="98" bestFit="1" customWidth="1"/>
    <col min="6" max="6" width="18.5703125" style="98" customWidth="1"/>
    <col min="7" max="7" width="15.7109375" style="98" customWidth="1"/>
    <col min="8" max="8" width="24.7109375" style="98" customWidth="1"/>
    <col min="9" max="9" width="21" style="98" customWidth="1"/>
    <col min="10" max="10" width="19" style="98" customWidth="1"/>
    <col min="11" max="11" width="24" style="98" customWidth="1"/>
    <col min="12" max="12" width="12.85546875" style="98" bestFit="1" customWidth="1"/>
    <col min="13" max="13" width="11.42578125" style="98" customWidth="1"/>
    <col min="14" max="14" width="18.7109375" style="98" customWidth="1"/>
    <col min="15" max="15" width="14.7109375" style="98" customWidth="1"/>
    <col min="16" max="16" width="16.5703125" style="98" customWidth="1"/>
    <col min="17" max="17" width="12.140625" style="98" customWidth="1"/>
    <col min="18" max="18" width="18.42578125" style="98" customWidth="1"/>
    <col min="19" max="19" width="15" style="98" customWidth="1"/>
    <col min="20" max="20" width="13" style="98" customWidth="1"/>
    <col min="21" max="21" width="23.5703125" style="98" bestFit="1" customWidth="1"/>
    <col min="22" max="22" width="14.5703125" style="98" customWidth="1"/>
    <col min="23" max="23" width="20" style="98" customWidth="1"/>
    <col min="24" max="24" width="14.28515625" style="98" customWidth="1"/>
    <col min="25" max="16384" width="9.140625" style="98"/>
  </cols>
  <sheetData>
    <row r="1" spans="1:23" x14ac:dyDescent="0.25">
      <c r="A1" s="183" t="s">
        <v>2375</v>
      </c>
    </row>
    <row r="3" spans="1:23" x14ac:dyDescent="0.25">
      <c r="A3" s="959" t="s">
        <v>1970</v>
      </c>
      <c r="B3" s="935" t="s">
        <v>1879</v>
      </c>
      <c r="C3" s="935" t="s">
        <v>1971</v>
      </c>
      <c r="D3" s="935" t="s">
        <v>1972</v>
      </c>
      <c r="E3" s="935" t="s">
        <v>4</v>
      </c>
      <c r="F3" s="935"/>
      <c r="G3" s="935"/>
      <c r="H3" s="935" t="s">
        <v>297</v>
      </c>
      <c r="I3" s="935"/>
      <c r="J3" s="935"/>
      <c r="K3" s="935" t="s">
        <v>298</v>
      </c>
      <c r="L3" s="935"/>
      <c r="M3" s="935"/>
      <c r="N3" s="935" t="s">
        <v>299</v>
      </c>
      <c r="O3" s="935"/>
      <c r="P3" s="935"/>
      <c r="Q3" s="935" t="s">
        <v>300</v>
      </c>
      <c r="R3" s="935"/>
      <c r="S3" s="935"/>
      <c r="T3" s="935" t="s">
        <v>9</v>
      </c>
      <c r="U3" s="935"/>
      <c r="V3" s="935" t="s">
        <v>302</v>
      </c>
      <c r="W3" s="935" t="s">
        <v>303</v>
      </c>
    </row>
    <row r="4" spans="1:23" ht="78.75" customHeight="1" x14ac:dyDescent="0.25">
      <c r="A4" s="959"/>
      <c r="B4" s="935"/>
      <c r="C4" s="935"/>
      <c r="D4" s="935"/>
      <c r="E4" s="185" t="s">
        <v>12</v>
      </c>
      <c r="F4" s="185" t="s">
        <v>1428</v>
      </c>
      <c r="G4" s="185" t="s">
        <v>14</v>
      </c>
      <c r="H4" s="185" t="s">
        <v>15</v>
      </c>
      <c r="I4" s="186" t="s">
        <v>1973</v>
      </c>
      <c r="J4" s="185" t="s">
        <v>2387</v>
      </c>
      <c r="K4" s="185" t="s">
        <v>15</v>
      </c>
      <c r="L4" s="186" t="s">
        <v>1973</v>
      </c>
      <c r="M4" s="185" t="s">
        <v>1974</v>
      </c>
      <c r="N4" s="185" t="s">
        <v>15</v>
      </c>
      <c r="O4" s="186" t="s">
        <v>1973</v>
      </c>
      <c r="P4" s="185" t="s">
        <v>1974</v>
      </c>
      <c r="Q4" s="187" t="s">
        <v>19</v>
      </c>
      <c r="R4" s="187" t="s">
        <v>20</v>
      </c>
      <c r="S4" s="187" t="s">
        <v>21</v>
      </c>
      <c r="T4" s="185" t="s">
        <v>1975</v>
      </c>
      <c r="U4" s="185" t="s">
        <v>23</v>
      </c>
      <c r="V4" s="935"/>
      <c r="W4" s="935"/>
    </row>
    <row r="5" spans="1:23" x14ac:dyDescent="0.25">
      <c r="A5" s="188">
        <v>1</v>
      </c>
      <c r="B5" s="189">
        <v>2</v>
      </c>
      <c r="C5" s="188">
        <v>3</v>
      </c>
      <c r="D5" s="189">
        <v>4</v>
      </c>
      <c r="E5" s="188">
        <v>5</v>
      </c>
      <c r="F5" s="189">
        <v>6</v>
      </c>
      <c r="G5" s="188">
        <v>7</v>
      </c>
      <c r="H5" s="189">
        <v>8</v>
      </c>
      <c r="I5" s="188">
        <v>9</v>
      </c>
      <c r="J5" s="189">
        <v>10</v>
      </c>
      <c r="K5" s="188">
        <v>11</v>
      </c>
      <c r="L5" s="189">
        <v>12</v>
      </c>
      <c r="M5" s="188">
        <v>13</v>
      </c>
      <c r="N5" s="189">
        <v>14</v>
      </c>
      <c r="O5" s="188">
        <v>15</v>
      </c>
      <c r="P5" s="189">
        <v>16</v>
      </c>
      <c r="Q5" s="188">
        <v>17</v>
      </c>
      <c r="R5" s="189">
        <v>18</v>
      </c>
      <c r="S5" s="188">
        <v>19</v>
      </c>
      <c r="T5" s="189">
        <v>20</v>
      </c>
      <c r="U5" s="188">
        <v>21</v>
      </c>
      <c r="V5" s="189">
        <v>22</v>
      </c>
      <c r="W5" s="188">
        <v>23</v>
      </c>
    </row>
    <row r="6" spans="1:23" s="194" customFormat="1" ht="108" x14ac:dyDescent="0.25">
      <c r="A6" s="190">
        <v>1</v>
      </c>
      <c r="B6" s="191" t="s">
        <v>2376</v>
      </c>
      <c r="C6" s="192" t="s">
        <v>2885</v>
      </c>
      <c r="D6" s="80" t="s">
        <v>2377</v>
      </c>
      <c r="E6" s="80" t="s">
        <v>2378</v>
      </c>
      <c r="F6" s="80" t="s">
        <v>28</v>
      </c>
      <c r="G6" s="80">
        <v>4</v>
      </c>
      <c r="H6" s="80">
        <v>1.34</v>
      </c>
      <c r="I6" s="80">
        <v>1340</v>
      </c>
      <c r="J6" s="80" t="s">
        <v>2379</v>
      </c>
      <c r="K6" s="80">
        <v>1.34</v>
      </c>
      <c r="L6" s="80">
        <v>1474</v>
      </c>
      <c r="M6" s="80" t="s">
        <v>2379</v>
      </c>
      <c r="N6" s="80">
        <v>1.32</v>
      </c>
      <c r="O6" s="80">
        <v>1597.2</v>
      </c>
      <c r="P6" s="80" t="s">
        <v>2379</v>
      </c>
      <c r="Q6" s="80" t="s">
        <v>28</v>
      </c>
      <c r="R6" s="80" t="s">
        <v>28</v>
      </c>
      <c r="S6" s="80" t="s">
        <v>28</v>
      </c>
      <c r="T6" s="80" t="s">
        <v>2380</v>
      </c>
      <c r="U6" s="193" t="s">
        <v>2381</v>
      </c>
      <c r="V6" s="80" t="s">
        <v>2382</v>
      </c>
      <c r="W6" s="80" t="s">
        <v>2383</v>
      </c>
    </row>
    <row r="7" spans="1:23" s="194" customFormat="1" ht="108" customHeight="1" x14ac:dyDescent="0.25">
      <c r="A7" s="195">
        <v>2</v>
      </c>
      <c r="B7" s="931" t="s">
        <v>2384</v>
      </c>
      <c r="C7" s="925" t="s">
        <v>2385</v>
      </c>
      <c r="D7" s="925" t="s">
        <v>2386</v>
      </c>
      <c r="E7" s="925"/>
      <c r="F7" s="958">
        <v>0.15</v>
      </c>
      <c r="G7" s="958">
        <v>1</v>
      </c>
      <c r="H7" s="80" t="s">
        <v>2765</v>
      </c>
      <c r="I7" s="80" t="s">
        <v>2523</v>
      </c>
      <c r="J7" s="80" t="s">
        <v>148</v>
      </c>
      <c r="K7" s="80" t="s">
        <v>2764</v>
      </c>
      <c r="L7" s="80">
        <v>20</v>
      </c>
      <c r="M7" s="80"/>
      <c r="N7" s="80"/>
      <c r="O7" s="80"/>
      <c r="P7" s="80"/>
      <c r="Q7" s="925" t="s">
        <v>2524</v>
      </c>
      <c r="R7" s="925" t="s">
        <v>2525</v>
      </c>
      <c r="S7" s="80"/>
      <c r="T7" s="80"/>
      <c r="U7" s="193"/>
      <c r="V7" s="80"/>
      <c r="W7" s="925" t="s">
        <v>2526</v>
      </c>
    </row>
    <row r="8" spans="1:23" s="194" customFormat="1" ht="144" x14ac:dyDescent="0.25">
      <c r="A8" s="190"/>
      <c r="B8" s="931"/>
      <c r="C8" s="925"/>
      <c r="D8" s="925"/>
      <c r="E8" s="925"/>
      <c r="F8" s="958"/>
      <c r="G8" s="958"/>
      <c r="H8" s="80" t="s">
        <v>2766</v>
      </c>
      <c r="I8" s="196">
        <v>14</v>
      </c>
      <c r="J8" s="196"/>
      <c r="K8" s="80" t="s">
        <v>2703</v>
      </c>
      <c r="L8" s="196">
        <v>25</v>
      </c>
      <c r="M8" s="196"/>
      <c r="N8" s="80" t="s">
        <v>2704</v>
      </c>
      <c r="O8" s="196">
        <v>20</v>
      </c>
      <c r="P8" s="196"/>
      <c r="Q8" s="925"/>
      <c r="R8" s="925"/>
      <c r="S8" s="196"/>
      <c r="T8" s="196"/>
      <c r="U8" s="197"/>
      <c r="V8" s="196"/>
      <c r="W8" s="925"/>
    </row>
    <row r="9" spans="1:23" s="194" customFormat="1" ht="180" x14ac:dyDescent="0.25">
      <c r="A9" s="190">
        <v>3</v>
      </c>
      <c r="B9" s="931" t="s">
        <v>2384</v>
      </c>
      <c r="C9" s="196"/>
      <c r="D9" s="196"/>
      <c r="E9" s="196"/>
      <c r="F9" s="196"/>
      <c r="G9" s="196"/>
      <c r="H9" s="80" t="s">
        <v>2705</v>
      </c>
      <c r="I9" s="196">
        <v>12</v>
      </c>
      <c r="J9" s="196"/>
      <c r="K9" s="80" t="s">
        <v>2706</v>
      </c>
      <c r="L9" s="196">
        <v>23.5</v>
      </c>
      <c r="M9" s="196"/>
      <c r="N9" s="80" t="s">
        <v>2707</v>
      </c>
      <c r="O9" s="196">
        <v>27</v>
      </c>
      <c r="P9" s="196"/>
      <c r="Q9" s="196"/>
      <c r="R9" s="196"/>
      <c r="S9" s="196"/>
      <c r="T9" s="196"/>
      <c r="U9" s="197"/>
      <c r="V9" s="196"/>
      <c r="W9" s="196"/>
    </row>
    <row r="10" spans="1:23" s="194" customFormat="1" ht="216" x14ac:dyDescent="0.25">
      <c r="A10" s="190"/>
      <c r="B10" s="931"/>
      <c r="C10" s="196"/>
      <c r="D10" s="196"/>
      <c r="E10" s="196"/>
      <c r="F10" s="196"/>
      <c r="G10" s="196"/>
      <c r="H10" s="80" t="s">
        <v>2708</v>
      </c>
      <c r="I10" s="196">
        <v>15</v>
      </c>
      <c r="J10" s="196"/>
      <c r="K10" s="80" t="s">
        <v>2709</v>
      </c>
      <c r="L10" s="196">
        <v>40</v>
      </c>
      <c r="M10" s="196"/>
      <c r="N10" s="80" t="s">
        <v>2710</v>
      </c>
      <c r="O10" s="196">
        <v>24</v>
      </c>
      <c r="P10" s="196"/>
      <c r="Q10" s="196"/>
      <c r="R10" s="196"/>
      <c r="S10" s="196"/>
      <c r="T10" s="196"/>
      <c r="U10" s="197"/>
      <c r="V10" s="196"/>
      <c r="W10" s="196"/>
    </row>
    <row r="11" spans="1:23" s="194" customFormat="1" ht="126" x14ac:dyDescent="0.25">
      <c r="A11" s="190"/>
      <c r="B11" s="196"/>
      <c r="C11" s="196"/>
      <c r="D11" s="196"/>
      <c r="E11" s="196"/>
      <c r="F11" s="196"/>
      <c r="G11" s="196"/>
      <c r="H11" s="80" t="s">
        <v>2711</v>
      </c>
      <c r="I11" s="196">
        <v>25</v>
      </c>
      <c r="J11" s="196"/>
      <c r="K11" s="80" t="s">
        <v>2712</v>
      </c>
      <c r="L11" s="196">
        <v>20</v>
      </c>
      <c r="M11" s="196"/>
      <c r="N11" s="80" t="s">
        <v>2713</v>
      </c>
      <c r="O11" s="196">
        <v>39</v>
      </c>
      <c r="P11" s="196"/>
      <c r="Q11" s="196"/>
      <c r="R11" s="196"/>
      <c r="S11" s="196"/>
      <c r="T11" s="196"/>
      <c r="U11" s="197"/>
      <c r="V11" s="196"/>
      <c r="W11" s="196"/>
    </row>
    <row r="12" spans="1:23" s="194" customFormat="1" ht="225" customHeight="1" x14ac:dyDescent="0.25">
      <c r="A12" s="190">
        <v>4</v>
      </c>
      <c r="B12" s="931" t="s">
        <v>2384</v>
      </c>
      <c r="C12" s="196"/>
      <c r="D12" s="196"/>
      <c r="E12" s="196"/>
      <c r="F12" s="196"/>
      <c r="G12" s="196"/>
      <c r="H12" s="80" t="s">
        <v>2714</v>
      </c>
      <c r="I12" s="196">
        <v>15</v>
      </c>
      <c r="J12" s="196"/>
      <c r="K12" s="80" t="s">
        <v>2715</v>
      </c>
      <c r="L12" s="196">
        <v>16</v>
      </c>
      <c r="M12" s="196"/>
      <c r="N12" s="80" t="s">
        <v>2716</v>
      </c>
      <c r="O12" s="196">
        <v>20</v>
      </c>
      <c r="P12" s="196"/>
      <c r="Q12" s="196"/>
      <c r="R12" s="196"/>
      <c r="S12" s="196"/>
      <c r="T12" s="196"/>
      <c r="U12" s="197"/>
      <c r="V12" s="196"/>
      <c r="W12" s="196"/>
    </row>
    <row r="13" spans="1:23" s="194" customFormat="1" ht="126" x14ac:dyDescent="0.25">
      <c r="A13" s="190"/>
      <c r="B13" s="931"/>
      <c r="C13" s="196"/>
      <c r="D13" s="196"/>
      <c r="E13" s="196"/>
      <c r="F13" s="196"/>
      <c r="G13" s="196"/>
      <c r="H13" s="80" t="s">
        <v>2717</v>
      </c>
      <c r="I13" s="196">
        <v>8</v>
      </c>
      <c r="J13" s="196"/>
      <c r="K13" s="80" t="s">
        <v>2718</v>
      </c>
      <c r="L13" s="196">
        <v>40</v>
      </c>
      <c r="M13" s="196"/>
      <c r="N13" s="80" t="s">
        <v>2719</v>
      </c>
      <c r="O13" s="196">
        <v>19</v>
      </c>
      <c r="P13" s="196"/>
      <c r="Q13" s="196"/>
      <c r="R13" s="196"/>
      <c r="S13" s="196"/>
      <c r="T13" s="196"/>
      <c r="U13" s="197"/>
      <c r="V13" s="196"/>
      <c r="W13" s="196"/>
    </row>
    <row r="14" spans="1:23" s="194" customFormat="1" ht="126" x14ac:dyDescent="0.25">
      <c r="A14" s="190"/>
      <c r="B14" s="196"/>
      <c r="C14" s="196"/>
      <c r="D14" s="196"/>
      <c r="E14" s="196"/>
      <c r="F14" s="196"/>
      <c r="G14" s="196"/>
      <c r="H14" s="80" t="s">
        <v>2718</v>
      </c>
      <c r="I14" s="196">
        <v>40</v>
      </c>
      <c r="J14" s="196"/>
      <c r="K14" s="80" t="s">
        <v>2720</v>
      </c>
      <c r="L14" s="196">
        <v>25</v>
      </c>
      <c r="M14" s="196"/>
      <c r="N14" s="80" t="s">
        <v>2721</v>
      </c>
      <c r="O14" s="196">
        <v>40</v>
      </c>
      <c r="P14" s="196"/>
      <c r="Q14" s="196"/>
      <c r="R14" s="196"/>
      <c r="S14" s="196"/>
      <c r="T14" s="196"/>
      <c r="U14" s="197"/>
      <c r="V14" s="196"/>
      <c r="W14" s="196"/>
    </row>
    <row r="15" spans="1:23" s="194" customFormat="1" ht="90" x14ac:dyDescent="0.25">
      <c r="A15" s="190"/>
      <c r="B15" s="196"/>
      <c r="C15" s="196"/>
      <c r="D15" s="196"/>
      <c r="E15" s="196"/>
      <c r="F15" s="196"/>
      <c r="G15" s="196"/>
      <c r="H15" s="80" t="s">
        <v>2722</v>
      </c>
      <c r="I15" s="196">
        <v>20</v>
      </c>
      <c r="J15" s="196"/>
      <c r="K15" s="80" t="s">
        <v>2723</v>
      </c>
      <c r="L15" s="196">
        <v>75</v>
      </c>
      <c r="M15" s="196"/>
      <c r="N15" s="80" t="s">
        <v>2724</v>
      </c>
      <c r="O15" s="196">
        <v>25</v>
      </c>
      <c r="P15" s="196"/>
      <c r="Q15" s="196"/>
      <c r="R15" s="196"/>
      <c r="S15" s="196"/>
      <c r="T15" s="196"/>
      <c r="U15" s="197"/>
      <c r="V15" s="196"/>
      <c r="W15" s="196"/>
    </row>
    <row r="16" spans="1:23" s="194" customFormat="1" ht="126" x14ac:dyDescent="0.25">
      <c r="A16" s="190"/>
      <c r="B16" s="196"/>
      <c r="C16" s="196"/>
      <c r="D16" s="196"/>
      <c r="E16" s="196"/>
      <c r="F16" s="196"/>
      <c r="G16" s="196"/>
      <c r="H16" s="80" t="s">
        <v>2725</v>
      </c>
      <c r="I16" s="196">
        <v>35</v>
      </c>
      <c r="J16" s="196"/>
      <c r="K16" s="80" t="s">
        <v>2726</v>
      </c>
      <c r="L16" s="196">
        <v>75</v>
      </c>
      <c r="M16" s="196"/>
      <c r="N16" s="80" t="s">
        <v>2727</v>
      </c>
      <c r="O16" s="196">
        <v>40</v>
      </c>
      <c r="P16" s="196"/>
      <c r="Q16" s="196"/>
      <c r="R16" s="196"/>
      <c r="S16" s="196"/>
      <c r="T16" s="196"/>
      <c r="U16" s="197"/>
      <c r="V16" s="196"/>
      <c r="W16" s="196"/>
    </row>
    <row r="17" spans="1:23" s="194" customFormat="1" ht="108" x14ac:dyDescent="0.25">
      <c r="A17" s="190"/>
      <c r="B17" s="196"/>
      <c r="C17" s="196"/>
      <c r="D17" s="196"/>
      <c r="E17" s="196"/>
      <c r="F17" s="196"/>
      <c r="G17" s="196"/>
      <c r="H17" s="196"/>
      <c r="I17" s="196"/>
      <c r="J17" s="196"/>
      <c r="K17" s="80" t="s">
        <v>2728</v>
      </c>
      <c r="L17" s="196">
        <v>24</v>
      </c>
      <c r="M17" s="196"/>
      <c r="N17" s="80" t="s">
        <v>2729</v>
      </c>
      <c r="O17" s="196">
        <v>90</v>
      </c>
      <c r="P17" s="196"/>
      <c r="Q17" s="196"/>
      <c r="R17" s="196"/>
      <c r="S17" s="196"/>
      <c r="T17" s="196"/>
      <c r="U17" s="197"/>
      <c r="V17" s="196"/>
      <c r="W17" s="196"/>
    </row>
    <row r="18" spans="1:23" s="194" customFormat="1" ht="144" x14ac:dyDescent="0.25">
      <c r="A18" s="190">
        <v>5</v>
      </c>
      <c r="B18" s="931" t="s">
        <v>2384</v>
      </c>
      <c r="C18" s="196"/>
      <c r="D18" s="196"/>
      <c r="E18" s="196"/>
      <c r="F18" s="196"/>
      <c r="G18" s="196"/>
      <c r="H18" s="196"/>
      <c r="I18" s="196"/>
      <c r="J18" s="196"/>
      <c r="K18" s="80" t="s">
        <v>2730</v>
      </c>
      <c r="L18" s="196">
        <v>30</v>
      </c>
      <c r="M18" s="196"/>
      <c r="N18" s="80" t="s">
        <v>2731</v>
      </c>
      <c r="O18" s="196">
        <v>30</v>
      </c>
      <c r="P18" s="196"/>
      <c r="Q18" s="196"/>
      <c r="R18" s="196"/>
      <c r="S18" s="196"/>
      <c r="T18" s="196"/>
      <c r="U18" s="197"/>
      <c r="V18" s="196"/>
      <c r="W18" s="196"/>
    </row>
    <row r="19" spans="1:23" s="194" customFormat="1" ht="162" x14ac:dyDescent="0.25">
      <c r="A19" s="190"/>
      <c r="B19" s="931"/>
      <c r="C19" s="196"/>
      <c r="D19" s="196"/>
      <c r="E19" s="196"/>
      <c r="F19" s="196"/>
      <c r="G19" s="196"/>
      <c r="H19" s="196"/>
      <c r="I19" s="196"/>
      <c r="J19" s="196"/>
      <c r="K19" s="80" t="s">
        <v>2732</v>
      </c>
      <c r="L19" s="196">
        <v>24.2</v>
      </c>
      <c r="M19" s="196"/>
      <c r="N19" s="80" t="s">
        <v>2733</v>
      </c>
      <c r="O19" s="196">
        <v>30</v>
      </c>
      <c r="P19" s="196"/>
      <c r="Q19" s="196"/>
      <c r="R19" s="196"/>
      <c r="S19" s="196"/>
      <c r="T19" s="196"/>
      <c r="U19" s="197"/>
      <c r="V19" s="196"/>
      <c r="W19" s="196"/>
    </row>
    <row r="20" spans="1:23" s="194" customFormat="1" ht="162" x14ac:dyDescent="0.25">
      <c r="A20" s="190">
        <v>6</v>
      </c>
      <c r="B20" s="931" t="s">
        <v>2384</v>
      </c>
      <c r="C20" s="196"/>
      <c r="D20" s="196"/>
      <c r="E20" s="196"/>
      <c r="F20" s="196"/>
      <c r="G20" s="196"/>
      <c r="H20" s="196"/>
      <c r="I20" s="196"/>
      <c r="J20" s="196"/>
      <c r="K20" s="80" t="s">
        <v>2734</v>
      </c>
      <c r="L20" s="196">
        <v>30</v>
      </c>
      <c r="M20" s="196"/>
      <c r="N20" s="80" t="s">
        <v>2735</v>
      </c>
      <c r="O20" s="196">
        <v>23</v>
      </c>
      <c r="P20" s="196"/>
      <c r="Q20" s="196"/>
      <c r="R20" s="196"/>
      <c r="S20" s="196"/>
      <c r="T20" s="196"/>
      <c r="U20" s="197"/>
      <c r="V20" s="196"/>
      <c r="W20" s="196"/>
    </row>
    <row r="21" spans="1:23" s="194" customFormat="1" ht="90" x14ac:dyDescent="0.25">
      <c r="A21" s="190"/>
      <c r="B21" s="931"/>
      <c r="C21" s="196"/>
      <c r="D21" s="196"/>
      <c r="E21" s="196"/>
      <c r="F21" s="196"/>
      <c r="G21" s="196"/>
      <c r="H21" s="196"/>
      <c r="I21" s="196"/>
      <c r="J21" s="196"/>
      <c r="K21" s="80" t="s">
        <v>2736</v>
      </c>
      <c r="L21" s="196">
        <v>15</v>
      </c>
      <c r="M21" s="196"/>
      <c r="N21" s="80" t="s">
        <v>2737</v>
      </c>
      <c r="O21" s="196">
        <v>25</v>
      </c>
      <c r="P21" s="196"/>
      <c r="Q21" s="196"/>
      <c r="R21" s="196"/>
      <c r="S21" s="196"/>
      <c r="T21" s="196"/>
      <c r="U21" s="197"/>
      <c r="V21" s="196"/>
      <c r="W21" s="196"/>
    </row>
    <row r="22" spans="1:23" s="194" customFormat="1" ht="108" x14ac:dyDescent="0.25">
      <c r="A22" s="190"/>
      <c r="B22" s="931" t="s">
        <v>2384</v>
      </c>
      <c r="C22" s="196"/>
      <c r="D22" s="196"/>
      <c r="E22" s="196"/>
      <c r="F22" s="196"/>
      <c r="G22" s="196"/>
      <c r="H22" s="196"/>
      <c r="I22" s="196"/>
      <c r="J22" s="196"/>
      <c r="K22" s="80" t="s">
        <v>2738</v>
      </c>
      <c r="L22" s="196">
        <v>20</v>
      </c>
      <c r="M22" s="196"/>
      <c r="N22" s="80" t="s">
        <v>2388</v>
      </c>
      <c r="O22" s="196">
        <v>15</v>
      </c>
      <c r="P22" s="196"/>
      <c r="Q22" s="196"/>
      <c r="R22" s="196"/>
      <c r="S22" s="196"/>
      <c r="T22" s="196"/>
      <c r="U22" s="197"/>
      <c r="V22" s="196"/>
      <c r="W22" s="196"/>
    </row>
    <row r="23" spans="1:23" s="194" customFormat="1" ht="306" x14ac:dyDescent="0.25">
      <c r="A23" s="190">
        <v>2</v>
      </c>
      <c r="B23" s="931"/>
      <c r="C23" s="80"/>
      <c r="D23" s="80" t="s">
        <v>2527</v>
      </c>
      <c r="E23" s="80">
        <v>6</v>
      </c>
      <c r="F23" s="198">
        <v>0.15</v>
      </c>
      <c r="G23" s="198">
        <v>1</v>
      </c>
      <c r="H23" s="80" t="s">
        <v>2528</v>
      </c>
      <c r="I23" s="80">
        <v>100</v>
      </c>
      <c r="J23" s="80" t="s">
        <v>148</v>
      </c>
      <c r="K23" s="80" t="s">
        <v>2529</v>
      </c>
      <c r="L23" s="80">
        <v>100</v>
      </c>
      <c r="M23" s="80" t="s">
        <v>148</v>
      </c>
      <c r="N23" s="80" t="s">
        <v>2739</v>
      </c>
      <c r="O23" s="80">
        <v>100</v>
      </c>
      <c r="P23" s="80" t="s">
        <v>148</v>
      </c>
      <c r="Q23" s="196"/>
      <c r="R23" s="196"/>
      <c r="S23" s="196"/>
      <c r="T23" s="196" t="s">
        <v>163</v>
      </c>
      <c r="U23" s="197"/>
      <c r="V23" s="196"/>
      <c r="W23" s="196"/>
    </row>
    <row r="24" spans="1:23" s="194" customFormat="1" ht="180" x14ac:dyDescent="0.25">
      <c r="A24" s="190">
        <v>3</v>
      </c>
      <c r="B24" s="931" t="s">
        <v>2384</v>
      </c>
      <c r="C24" s="196"/>
      <c r="D24" s="80" t="s">
        <v>2530</v>
      </c>
      <c r="E24" s="80">
        <v>3</v>
      </c>
      <c r="F24" s="198">
        <v>0.15</v>
      </c>
      <c r="G24" s="198">
        <v>1</v>
      </c>
      <c r="H24" s="80" t="s">
        <v>2531</v>
      </c>
      <c r="I24" s="80">
        <v>35</v>
      </c>
      <c r="J24" s="80" t="s">
        <v>148</v>
      </c>
      <c r="K24" s="80" t="s">
        <v>2740</v>
      </c>
      <c r="L24" s="80">
        <v>35</v>
      </c>
      <c r="M24" s="80" t="s">
        <v>148</v>
      </c>
      <c r="N24" s="80" t="s">
        <v>2740</v>
      </c>
      <c r="O24" s="80">
        <v>35</v>
      </c>
      <c r="P24" s="80" t="s">
        <v>148</v>
      </c>
      <c r="Q24" s="196"/>
      <c r="R24" s="196"/>
      <c r="S24" s="196"/>
      <c r="T24" s="196" t="s">
        <v>163</v>
      </c>
      <c r="U24" s="197"/>
      <c r="V24" s="196"/>
      <c r="W24" s="196"/>
    </row>
    <row r="25" spans="1:23" s="194" customFormat="1" ht="288" x14ac:dyDescent="0.25">
      <c r="A25" s="190">
        <v>4</v>
      </c>
      <c r="B25" s="931"/>
      <c r="C25" s="196"/>
      <c r="D25" s="80" t="s">
        <v>2532</v>
      </c>
      <c r="E25" s="18">
        <v>4</v>
      </c>
      <c r="F25" s="199">
        <v>0.15</v>
      </c>
      <c r="G25" s="199">
        <v>1</v>
      </c>
      <c r="H25" s="200" t="s">
        <v>2741</v>
      </c>
      <c r="I25" s="18">
        <v>15</v>
      </c>
      <c r="J25" s="17" t="s">
        <v>148</v>
      </c>
      <c r="K25" s="17" t="s">
        <v>2742</v>
      </c>
      <c r="L25" s="17">
        <v>25</v>
      </c>
      <c r="M25" s="17" t="s">
        <v>148</v>
      </c>
      <c r="N25" s="17" t="s">
        <v>2743</v>
      </c>
      <c r="O25" s="18">
        <v>25</v>
      </c>
      <c r="P25" s="17" t="s">
        <v>148</v>
      </c>
      <c r="Q25" s="196"/>
      <c r="R25" s="196"/>
      <c r="S25" s="196"/>
      <c r="T25" s="196" t="s">
        <v>163</v>
      </c>
      <c r="U25" s="197"/>
      <c r="V25" s="196"/>
      <c r="W25" s="196"/>
    </row>
    <row r="26" spans="1:23" s="203" customFormat="1" ht="86.25" customHeight="1" x14ac:dyDescent="0.25">
      <c r="A26" s="190"/>
      <c r="B26" s="931"/>
      <c r="C26" s="70"/>
      <c r="D26" s="70"/>
      <c r="E26" s="70"/>
      <c r="F26" s="70"/>
      <c r="G26" s="70"/>
      <c r="H26" s="201" t="s">
        <v>2744</v>
      </c>
      <c r="I26" s="18">
        <v>22</v>
      </c>
      <c r="J26" s="157"/>
      <c r="K26" s="157"/>
      <c r="L26" s="157"/>
      <c r="M26" s="157"/>
      <c r="N26" s="157"/>
      <c r="O26" s="157"/>
      <c r="P26" s="157"/>
      <c r="Q26" s="70"/>
      <c r="R26" s="70"/>
      <c r="S26" s="70"/>
      <c r="T26" s="70"/>
      <c r="U26" s="202"/>
      <c r="V26" s="70"/>
      <c r="W26" s="70"/>
    </row>
    <row r="27" spans="1:23" s="203" customFormat="1" ht="141" customHeight="1" x14ac:dyDescent="0.25">
      <c r="A27" s="190"/>
      <c r="B27" s="204" t="s">
        <v>2533</v>
      </c>
      <c r="C27" s="17" t="s">
        <v>2534</v>
      </c>
      <c r="D27" s="70" t="s">
        <v>2535</v>
      </c>
      <c r="E27" s="70" t="s">
        <v>2536</v>
      </c>
      <c r="F27" s="18">
        <v>275.52</v>
      </c>
      <c r="G27" s="18">
        <v>386.32</v>
      </c>
      <c r="H27" s="18">
        <v>319.27999999999997</v>
      </c>
      <c r="I27" s="18">
        <v>5462</v>
      </c>
      <c r="J27" s="18" t="s">
        <v>86</v>
      </c>
      <c r="K27" s="18">
        <v>351.2</v>
      </c>
      <c r="L27" s="18">
        <v>6008</v>
      </c>
      <c r="M27" s="18" t="s">
        <v>86</v>
      </c>
      <c r="N27" s="18">
        <v>386.32</v>
      </c>
      <c r="O27" s="18">
        <v>6609</v>
      </c>
      <c r="P27" s="70" t="s">
        <v>86</v>
      </c>
      <c r="Q27" s="17" t="s">
        <v>2537</v>
      </c>
      <c r="R27" s="17" t="s">
        <v>2540</v>
      </c>
      <c r="S27" s="70"/>
      <c r="T27" s="17"/>
      <c r="U27" s="205" t="s">
        <v>2538</v>
      </c>
      <c r="V27" s="17" t="s">
        <v>2533</v>
      </c>
      <c r="W27" s="17" t="s">
        <v>2539</v>
      </c>
    </row>
    <row r="28" spans="1:23" ht="198" x14ac:dyDescent="0.25">
      <c r="A28" s="190"/>
      <c r="B28" s="177"/>
      <c r="C28" s="177"/>
      <c r="D28" s="17" t="s">
        <v>2541</v>
      </c>
      <c r="E28" s="18" t="s">
        <v>2542</v>
      </c>
      <c r="F28" s="18">
        <v>24121</v>
      </c>
      <c r="G28" s="18">
        <v>32105</v>
      </c>
      <c r="H28" s="18">
        <v>26533</v>
      </c>
      <c r="I28" s="18">
        <v>5439.79</v>
      </c>
      <c r="J28" s="18" t="s">
        <v>86</v>
      </c>
      <c r="K28" s="18">
        <v>29186</v>
      </c>
      <c r="L28" s="18">
        <v>6527.7479999999996</v>
      </c>
      <c r="M28" s="18" t="s">
        <v>86</v>
      </c>
      <c r="N28" s="18">
        <v>32105</v>
      </c>
      <c r="O28" s="18">
        <v>7833.2979999999998</v>
      </c>
      <c r="P28" s="18" t="s">
        <v>86</v>
      </c>
      <c r="Q28" s="17" t="s">
        <v>2543</v>
      </c>
      <c r="R28" s="102" t="s">
        <v>2544</v>
      </c>
      <c r="S28" s="102" t="s">
        <v>2545</v>
      </c>
      <c r="T28" s="206" t="s">
        <v>2546</v>
      </c>
      <c r="U28" s="207" t="s">
        <v>2538</v>
      </c>
      <c r="V28" s="102" t="s">
        <v>2533</v>
      </c>
      <c r="W28" s="102" t="s">
        <v>2547</v>
      </c>
    </row>
    <row r="29" spans="1:23" ht="108.75" customHeight="1" x14ac:dyDescent="0.25">
      <c r="A29" s="190">
        <v>7</v>
      </c>
      <c r="B29" s="72" t="s">
        <v>2548</v>
      </c>
      <c r="C29" s="17" t="s">
        <v>2886</v>
      </c>
      <c r="D29" s="177"/>
      <c r="E29" s="177"/>
      <c r="F29" s="177"/>
      <c r="G29" s="72" t="s">
        <v>2549</v>
      </c>
      <c r="H29" s="177"/>
      <c r="I29" s="177"/>
      <c r="J29" s="177"/>
      <c r="K29" s="177"/>
      <c r="L29" s="177"/>
      <c r="M29" s="177"/>
      <c r="N29" s="177"/>
      <c r="O29" s="177"/>
      <c r="P29" s="177"/>
      <c r="Q29" s="177"/>
      <c r="R29" s="177"/>
      <c r="S29" s="177"/>
      <c r="T29" s="177"/>
      <c r="U29" s="193"/>
      <c r="V29" s="80" t="s">
        <v>2550</v>
      </c>
      <c r="W29" s="80" t="s">
        <v>2551</v>
      </c>
    </row>
    <row r="30" spans="1:23" ht="100.5" customHeight="1" x14ac:dyDescent="0.25">
      <c r="A30" s="190">
        <v>8</v>
      </c>
      <c r="B30" s="204" t="s">
        <v>2552</v>
      </c>
      <c r="C30" s="925" t="s">
        <v>2553</v>
      </c>
      <c r="D30" s="17" t="s">
        <v>2554</v>
      </c>
      <c r="E30" s="40" t="s">
        <v>2556</v>
      </c>
      <c r="F30" s="40" t="s">
        <v>2557</v>
      </c>
      <c r="G30" s="40" t="s">
        <v>2558</v>
      </c>
      <c r="H30" s="40" t="s">
        <v>2561</v>
      </c>
      <c r="I30" s="40" t="s">
        <v>2016</v>
      </c>
      <c r="J30" s="40" t="s">
        <v>2016</v>
      </c>
      <c r="K30" s="40" t="s">
        <v>2561</v>
      </c>
      <c r="L30" s="40" t="s">
        <v>2016</v>
      </c>
      <c r="M30" s="40" t="s">
        <v>2016</v>
      </c>
      <c r="N30" s="157" t="s">
        <v>2562</v>
      </c>
      <c r="O30" s="157" t="s">
        <v>2016</v>
      </c>
      <c r="P30" s="157" t="s">
        <v>2016</v>
      </c>
      <c r="Q30" s="157" t="s">
        <v>2016</v>
      </c>
      <c r="R30" s="157" t="s">
        <v>2016</v>
      </c>
      <c r="S30" s="157" t="s">
        <v>2016</v>
      </c>
      <c r="T30" s="157" t="s">
        <v>2016</v>
      </c>
      <c r="U30" s="208" t="s">
        <v>2016</v>
      </c>
      <c r="V30" s="157" t="s">
        <v>341</v>
      </c>
      <c r="W30" s="157" t="s">
        <v>2563</v>
      </c>
    </row>
    <row r="31" spans="1:23" ht="51.75" customHeight="1" x14ac:dyDescent="0.25">
      <c r="A31" s="190"/>
      <c r="B31" s="177"/>
      <c r="C31" s="925"/>
      <c r="D31" s="17" t="s">
        <v>2555</v>
      </c>
      <c r="E31" s="40" t="s">
        <v>2559</v>
      </c>
      <c r="F31" s="40" t="s">
        <v>2560</v>
      </c>
      <c r="G31" s="209">
        <v>0.2</v>
      </c>
      <c r="H31" s="40" t="s">
        <v>2016</v>
      </c>
      <c r="I31" s="40" t="s">
        <v>2016</v>
      </c>
      <c r="J31" s="40" t="s">
        <v>2016</v>
      </c>
      <c r="K31" s="209">
        <v>0.4</v>
      </c>
      <c r="L31" s="40" t="s">
        <v>2016</v>
      </c>
      <c r="M31" s="40" t="s">
        <v>2016</v>
      </c>
      <c r="N31" s="157" t="s">
        <v>2564</v>
      </c>
      <c r="O31" s="157" t="s">
        <v>2016</v>
      </c>
      <c r="P31" s="157" t="s">
        <v>2565</v>
      </c>
      <c r="Q31" s="157" t="s">
        <v>2016</v>
      </c>
      <c r="R31" s="157" t="s">
        <v>2016</v>
      </c>
      <c r="S31" s="157" t="s">
        <v>2016</v>
      </c>
      <c r="T31" s="157" t="s">
        <v>2016</v>
      </c>
      <c r="U31" s="208" t="s">
        <v>2016</v>
      </c>
      <c r="V31" s="157" t="s">
        <v>286</v>
      </c>
      <c r="W31" s="157" t="s">
        <v>2566</v>
      </c>
    </row>
    <row r="32" spans="1:23" ht="71.25" customHeight="1" x14ac:dyDescent="0.25">
      <c r="A32" s="190">
        <v>9</v>
      </c>
      <c r="B32" s="204" t="s">
        <v>2745</v>
      </c>
      <c r="C32" s="39" t="s">
        <v>2567</v>
      </c>
      <c r="D32" s="40">
        <v>1</v>
      </c>
      <c r="E32" s="912">
        <v>29</v>
      </c>
      <c r="F32" s="912" t="s">
        <v>2572</v>
      </c>
      <c r="G32" s="912" t="s">
        <v>2573</v>
      </c>
      <c r="H32" s="912" t="s">
        <v>2574</v>
      </c>
      <c r="I32" s="912" t="s">
        <v>2016</v>
      </c>
      <c r="J32" s="912" t="s">
        <v>2575</v>
      </c>
      <c r="K32" s="912" t="s">
        <v>2576</v>
      </c>
      <c r="L32" s="912" t="s">
        <v>2016</v>
      </c>
      <c r="M32" s="912" t="s">
        <v>2016</v>
      </c>
      <c r="N32" s="960" t="s">
        <v>2577</v>
      </c>
      <c r="O32" s="960" t="s">
        <v>2016</v>
      </c>
      <c r="P32" s="960" t="s">
        <v>2016</v>
      </c>
      <c r="Q32" s="960" t="s">
        <v>2578</v>
      </c>
      <c r="R32" s="960" t="s">
        <v>2016</v>
      </c>
      <c r="S32" s="960" t="s">
        <v>2016</v>
      </c>
      <c r="T32" s="960" t="s">
        <v>2579</v>
      </c>
      <c r="U32" s="961" t="s">
        <v>2580</v>
      </c>
      <c r="V32" s="960" t="s">
        <v>2581</v>
      </c>
      <c r="W32" s="960" t="s">
        <v>2353</v>
      </c>
    </row>
    <row r="33" spans="1:23" ht="66" customHeight="1" x14ac:dyDescent="0.25">
      <c r="A33" s="190"/>
      <c r="B33" s="177"/>
      <c r="C33" s="210" t="s">
        <v>2568</v>
      </c>
      <c r="D33" s="40" t="s">
        <v>2570</v>
      </c>
      <c r="E33" s="912"/>
      <c r="F33" s="912"/>
      <c r="G33" s="912"/>
      <c r="H33" s="912"/>
      <c r="I33" s="912"/>
      <c r="J33" s="912"/>
      <c r="K33" s="912"/>
      <c r="L33" s="912"/>
      <c r="M33" s="912"/>
      <c r="N33" s="960"/>
      <c r="O33" s="960"/>
      <c r="P33" s="960"/>
      <c r="Q33" s="960"/>
      <c r="R33" s="960"/>
      <c r="S33" s="960"/>
      <c r="T33" s="960"/>
      <c r="U33" s="961"/>
      <c r="V33" s="960"/>
      <c r="W33" s="960"/>
    </row>
    <row r="34" spans="1:23" x14ac:dyDescent="0.25">
      <c r="A34" s="190"/>
      <c r="B34" s="177"/>
      <c r="C34" s="155" t="s">
        <v>2569</v>
      </c>
      <c r="D34" s="40">
        <v>2</v>
      </c>
      <c r="E34" s="912"/>
      <c r="F34" s="912"/>
      <c r="G34" s="912"/>
      <c r="H34" s="912"/>
      <c r="I34" s="912"/>
      <c r="J34" s="912"/>
      <c r="K34" s="912"/>
      <c r="L34" s="912"/>
      <c r="M34" s="912"/>
      <c r="N34" s="960"/>
      <c r="O34" s="960"/>
      <c r="P34" s="960"/>
      <c r="Q34" s="960"/>
      <c r="R34" s="960"/>
      <c r="S34" s="960"/>
      <c r="T34" s="960"/>
      <c r="U34" s="961"/>
      <c r="V34" s="960"/>
      <c r="W34" s="960"/>
    </row>
    <row r="35" spans="1:23" ht="90" x14ac:dyDescent="0.25">
      <c r="A35" s="190"/>
      <c r="B35" s="177"/>
      <c r="C35" s="80"/>
      <c r="D35" s="40" t="s">
        <v>2571</v>
      </c>
      <c r="E35" s="912"/>
      <c r="F35" s="912"/>
      <c r="G35" s="912"/>
      <c r="H35" s="912"/>
      <c r="I35" s="912"/>
      <c r="J35" s="912"/>
      <c r="K35" s="912"/>
      <c r="L35" s="912"/>
      <c r="M35" s="912"/>
      <c r="N35" s="960"/>
      <c r="O35" s="960"/>
      <c r="P35" s="960"/>
      <c r="Q35" s="960"/>
      <c r="R35" s="960"/>
      <c r="S35" s="960"/>
      <c r="T35" s="960"/>
      <c r="U35" s="961"/>
      <c r="V35" s="960"/>
      <c r="W35" s="960"/>
    </row>
    <row r="36" spans="1:23" ht="186.75" customHeight="1" x14ac:dyDescent="0.25">
      <c r="A36" s="190"/>
      <c r="B36" s="177"/>
      <c r="C36" s="155" t="s">
        <v>2582</v>
      </c>
      <c r="D36" s="18" t="s">
        <v>2583</v>
      </c>
      <c r="E36" s="40" t="s">
        <v>2584</v>
      </c>
      <c r="F36" s="40" t="s">
        <v>2585</v>
      </c>
      <c r="G36" s="40" t="s">
        <v>2586</v>
      </c>
      <c r="H36" s="40" t="s">
        <v>2587</v>
      </c>
      <c r="I36" s="40" t="s">
        <v>2016</v>
      </c>
      <c r="J36" s="40" t="s">
        <v>2016</v>
      </c>
      <c r="K36" s="40" t="s">
        <v>2588</v>
      </c>
      <c r="L36" s="40" t="s">
        <v>2016</v>
      </c>
      <c r="M36" s="40" t="s">
        <v>2016</v>
      </c>
      <c r="N36" s="157" t="s">
        <v>2561</v>
      </c>
      <c r="O36" s="157" t="s">
        <v>2016</v>
      </c>
      <c r="P36" s="157" t="s">
        <v>2016</v>
      </c>
      <c r="Q36" s="157" t="s">
        <v>2016</v>
      </c>
      <c r="R36" s="157" t="s">
        <v>2016</v>
      </c>
      <c r="S36" s="157" t="s">
        <v>2016</v>
      </c>
      <c r="T36" s="157" t="s">
        <v>2016</v>
      </c>
      <c r="U36" s="208" t="s">
        <v>2016</v>
      </c>
      <c r="V36" s="157" t="s">
        <v>2589</v>
      </c>
      <c r="W36" s="157" t="s">
        <v>2563</v>
      </c>
    </row>
    <row r="37" spans="1:23" ht="68.25" customHeight="1" x14ac:dyDescent="0.25">
      <c r="A37" s="190"/>
      <c r="B37" s="177"/>
      <c r="C37" s="155" t="s">
        <v>2590</v>
      </c>
      <c r="D37" s="40" t="s">
        <v>2591</v>
      </c>
      <c r="E37" s="40" t="s">
        <v>1499</v>
      </c>
      <c r="F37" s="40">
        <v>1</v>
      </c>
      <c r="G37" s="40" t="s">
        <v>2592</v>
      </c>
      <c r="H37" s="40" t="s">
        <v>2593</v>
      </c>
      <c r="I37" s="40" t="s">
        <v>2016</v>
      </c>
      <c r="J37" s="40" t="s">
        <v>2594</v>
      </c>
      <c r="K37" s="40" t="s">
        <v>2595</v>
      </c>
      <c r="L37" s="40" t="s">
        <v>2016</v>
      </c>
      <c r="M37" s="40" t="s">
        <v>2594</v>
      </c>
      <c r="N37" s="157" t="s">
        <v>2596</v>
      </c>
      <c r="O37" s="157" t="s">
        <v>2016</v>
      </c>
      <c r="P37" s="157" t="s">
        <v>2594</v>
      </c>
      <c r="Q37" s="157" t="s">
        <v>2016</v>
      </c>
      <c r="R37" s="157" t="s">
        <v>2016</v>
      </c>
      <c r="S37" s="157" t="s">
        <v>2016</v>
      </c>
      <c r="T37" s="157" t="s">
        <v>2016</v>
      </c>
      <c r="U37" s="208" t="s">
        <v>2016</v>
      </c>
      <c r="V37" s="157" t="s">
        <v>2581</v>
      </c>
      <c r="W37" s="157" t="s">
        <v>2597</v>
      </c>
    </row>
    <row r="38" spans="1:23" s="203" customFormat="1" ht="63.75" customHeight="1" x14ac:dyDescent="0.25">
      <c r="A38" s="190"/>
      <c r="B38" s="70"/>
      <c r="C38" s="80" t="s">
        <v>2598</v>
      </c>
      <c r="D38" s="18" t="s">
        <v>2599</v>
      </c>
      <c r="E38" s="18" t="s">
        <v>1499</v>
      </c>
      <c r="F38" s="18"/>
      <c r="G38" s="18" t="s">
        <v>2600</v>
      </c>
      <c r="H38" s="18">
        <v>10</v>
      </c>
      <c r="I38" s="18" t="s">
        <v>2016</v>
      </c>
      <c r="J38" s="18" t="s">
        <v>2594</v>
      </c>
      <c r="K38" s="18">
        <v>11</v>
      </c>
      <c r="L38" s="18" t="s">
        <v>2016</v>
      </c>
      <c r="M38" s="18" t="s">
        <v>2594</v>
      </c>
      <c r="N38" s="17">
        <v>9</v>
      </c>
      <c r="O38" s="17" t="s">
        <v>2016</v>
      </c>
      <c r="P38" s="17" t="s">
        <v>2594</v>
      </c>
      <c r="Q38" s="17" t="s">
        <v>2016</v>
      </c>
      <c r="R38" s="17" t="s">
        <v>2016</v>
      </c>
      <c r="S38" s="17" t="s">
        <v>2016</v>
      </c>
      <c r="T38" s="17" t="s">
        <v>2016</v>
      </c>
      <c r="U38" s="205" t="s">
        <v>2016</v>
      </c>
      <c r="V38" s="17" t="s">
        <v>2601</v>
      </c>
      <c r="W38" s="17" t="s">
        <v>2602</v>
      </c>
    </row>
    <row r="39" spans="1:23" s="203" customFormat="1" ht="38.25" customHeight="1" x14ac:dyDescent="0.25">
      <c r="A39" s="190"/>
      <c r="B39" s="70"/>
      <c r="C39" s="80" t="s">
        <v>2603</v>
      </c>
      <c r="D39" s="17" t="s">
        <v>2604</v>
      </c>
      <c r="E39" s="17" t="s">
        <v>2605</v>
      </c>
      <c r="F39" s="17"/>
      <c r="G39" s="17">
        <v>500</v>
      </c>
      <c r="H39" s="17">
        <v>500</v>
      </c>
      <c r="I39" s="17">
        <v>623.52</v>
      </c>
      <c r="J39" s="17"/>
      <c r="K39" s="17"/>
      <c r="L39" s="17"/>
      <c r="M39" s="17"/>
      <c r="N39" s="17"/>
      <c r="O39" s="17"/>
      <c r="P39" s="17"/>
      <c r="Q39" s="17"/>
      <c r="R39" s="17"/>
      <c r="S39" s="17"/>
      <c r="T39" s="17"/>
      <c r="U39" s="205"/>
      <c r="V39" s="17"/>
      <c r="W39" s="17"/>
    </row>
    <row r="40" spans="1:23" ht="111" customHeight="1" x14ac:dyDescent="0.25">
      <c r="A40" s="190"/>
      <c r="B40" s="177"/>
      <c r="C40" s="155" t="s">
        <v>2606</v>
      </c>
      <c r="D40" s="155" t="s">
        <v>2607</v>
      </c>
      <c r="E40" s="40"/>
      <c r="F40" s="40"/>
      <c r="G40" s="157"/>
      <c r="H40" s="157"/>
      <c r="I40" s="157"/>
      <c r="J40" s="157"/>
      <c r="K40" s="157"/>
      <c r="L40" s="157"/>
      <c r="M40" s="157"/>
      <c r="N40" s="157"/>
      <c r="O40" s="157"/>
      <c r="P40" s="157"/>
      <c r="Q40" s="157"/>
      <c r="R40" s="157"/>
      <c r="S40" s="157"/>
      <c r="T40" s="157"/>
      <c r="U40" s="208"/>
      <c r="V40" s="157"/>
      <c r="W40" s="157"/>
    </row>
    <row r="41" spans="1:23" ht="108" x14ac:dyDescent="0.25">
      <c r="A41" s="190"/>
      <c r="B41" s="177"/>
      <c r="C41" s="155" t="s">
        <v>2608</v>
      </c>
      <c r="D41" s="40" t="s">
        <v>2609</v>
      </c>
      <c r="E41" s="40" t="s">
        <v>2610</v>
      </c>
      <c r="F41" s="40"/>
      <c r="G41" s="40">
        <v>60.62</v>
      </c>
      <c r="H41" s="40">
        <v>18</v>
      </c>
      <c r="I41" s="40">
        <v>5250</v>
      </c>
      <c r="J41" s="40" t="s">
        <v>1796</v>
      </c>
      <c r="K41" s="40">
        <v>19.8</v>
      </c>
      <c r="L41" s="40">
        <v>5774.87</v>
      </c>
      <c r="M41" s="177"/>
      <c r="N41" s="157">
        <v>22.82</v>
      </c>
      <c r="O41" s="157">
        <v>6655.68</v>
      </c>
      <c r="P41" s="157" t="s">
        <v>2611</v>
      </c>
      <c r="Q41" s="157"/>
      <c r="R41" s="157"/>
      <c r="S41" s="177"/>
      <c r="T41" s="157" t="s">
        <v>2612</v>
      </c>
      <c r="U41" s="208" t="s">
        <v>30</v>
      </c>
      <c r="V41" s="157" t="s">
        <v>2613</v>
      </c>
      <c r="W41" s="177"/>
    </row>
    <row r="42" spans="1:23" ht="54" x14ac:dyDescent="0.25">
      <c r="A42" s="190"/>
      <c r="B42" s="177"/>
      <c r="C42" s="178"/>
      <c r="D42" s="40" t="s">
        <v>2614</v>
      </c>
      <c r="E42" s="40" t="s">
        <v>2610</v>
      </c>
      <c r="F42" s="40"/>
      <c r="G42" s="40" t="s">
        <v>2615</v>
      </c>
      <c r="H42" s="40" t="s">
        <v>2615</v>
      </c>
      <c r="I42" s="40" t="s">
        <v>2616</v>
      </c>
      <c r="J42" s="40"/>
      <c r="K42" s="40" t="s">
        <v>2615</v>
      </c>
      <c r="L42" s="40" t="s">
        <v>2616</v>
      </c>
      <c r="M42" s="177"/>
      <c r="N42" s="157" t="s">
        <v>2617</v>
      </c>
      <c r="O42" s="157" t="s">
        <v>2616</v>
      </c>
      <c r="P42" s="157"/>
      <c r="Q42" s="157"/>
      <c r="R42" s="157"/>
      <c r="S42" s="157" t="s">
        <v>2617</v>
      </c>
      <c r="T42" s="157" t="s">
        <v>2618</v>
      </c>
      <c r="U42" s="208" t="s">
        <v>2619</v>
      </c>
      <c r="V42" s="157" t="s">
        <v>2619</v>
      </c>
      <c r="W42" s="177"/>
    </row>
    <row r="43" spans="1:23" ht="36" x14ac:dyDescent="0.25">
      <c r="A43" s="190">
        <v>10</v>
      </c>
      <c r="B43" s="211" t="s">
        <v>2620</v>
      </c>
      <c r="C43" s="155" t="s">
        <v>259</v>
      </c>
      <c r="D43" s="40" t="s">
        <v>2621</v>
      </c>
      <c r="E43" s="40"/>
      <c r="F43" s="40">
        <v>1.1000000000000001</v>
      </c>
      <c r="G43" s="40">
        <v>0.4</v>
      </c>
      <c r="H43" s="40">
        <v>60</v>
      </c>
      <c r="I43" s="40" t="s">
        <v>1796</v>
      </c>
      <c r="J43" s="40">
        <v>0.45</v>
      </c>
      <c r="K43" s="40">
        <v>67.5</v>
      </c>
      <c r="L43" s="157">
        <v>0.25</v>
      </c>
      <c r="M43" s="177"/>
      <c r="N43" s="177"/>
      <c r="O43" s="157">
        <v>37.5</v>
      </c>
      <c r="P43" s="157" t="s">
        <v>2611</v>
      </c>
      <c r="Q43" s="157"/>
      <c r="R43" s="157" t="s">
        <v>2619</v>
      </c>
      <c r="S43" s="157" t="s">
        <v>2619</v>
      </c>
      <c r="T43" s="157" t="s">
        <v>2619</v>
      </c>
      <c r="U43" s="212">
        <v>0.25</v>
      </c>
      <c r="V43" s="177"/>
      <c r="W43" s="177"/>
    </row>
    <row r="44" spans="1:23" ht="36" x14ac:dyDescent="0.25">
      <c r="A44" s="190"/>
      <c r="B44" s="177"/>
      <c r="C44" s="155" t="s">
        <v>1802</v>
      </c>
      <c r="D44" s="40" t="s">
        <v>46</v>
      </c>
      <c r="E44" s="40"/>
      <c r="F44" s="40">
        <v>1.1000000000000001</v>
      </c>
      <c r="G44" s="40">
        <v>0.22</v>
      </c>
      <c r="H44" s="40">
        <v>110</v>
      </c>
      <c r="I44" s="40" t="s">
        <v>1796</v>
      </c>
      <c r="J44" s="40">
        <v>0.38</v>
      </c>
      <c r="K44" s="40">
        <v>190</v>
      </c>
      <c r="L44" s="157">
        <v>0.5</v>
      </c>
      <c r="M44" s="177"/>
      <c r="N44" s="177"/>
      <c r="O44" s="157">
        <v>250</v>
      </c>
      <c r="P44" s="157" t="s">
        <v>2611</v>
      </c>
      <c r="Q44" s="157"/>
      <c r="R44" s="157" t="s">
        <v>2619</v>
      </c>
      <c r="S44" s="157" t="s">
        <v>2619</v>
      </c>
      <c r="T44" s="157" t="s">
        <v>2619</v>
      </c>
      <c r="U44" s="212">
        <v>0.5</v>
      </c>
      <c r="V44" s="177"/>
      <c r="W44" s="177"/>
    </row>
    <row r="45" spans="1:23" x14ac:dyDescent="0.25">
      <c r="A45" s="190"/>
      <c r="B45" s="177"/>
      <c r="C45" s="178"/>
      <c r="D45" s="177"/>
      <c r="E45" s="177"/>
      <c r="F45" s="177"/>
      <c r="G45" s="177"/>
      <c r="H45" s="177"/>
      <c r="I45" s="177"/>
      <c r="J45" s="177"/>
      <c r="K45" s="177"/>
      <c r="L45" s="177"/>
      <c r="M45" s="177"/>
      <c r="N45" s="177"/>
      <c r="O45" s="177"/>
      <c r="P45" s="177"/>
      <c r="Q45" s="177"/>
      <c r="R45" s="177"/>
      <c r="S45" s="177"/>
      <c r="T45" s="177"/>
      <c r="U45" s="213"/>
      <c r="V45" s="177"/>
      <c r="W45" s="177"/>
    </row>
    <row r="46" spans="1:23" s="203" customFormat="1" ht="62.25" customHeight="1" x14ac:dyDescent="0.25">
      <c r="A46" s="190">
        <v>11</v>
      </c>
      <c r="B46" s="214" t="s">
        <v>2624</v>
      </c>
      <c r="C46" s="80" t="s">
        <v>2625</v>
      </c>
      <c r="D46" s="17" t="s">
        <v>2626</v>
      </c>
      <c r="E46" s="17" t="s">
        <v>2065</v>
      </c>
      <c r="F46" s="17"/>
      <c r="G46" s="17" t="s">
        <v>2627</v>
      </c>
      <c r="H46" s="17">
        <v>5</v>
      </c>
      <c r="I46" s="17" t="s">
        <v>2628</v>
      </c>
      <c r="J46" s="17" t="s">
        <v>2629</v>
      </c>
      <c r="K46" s="17">
        <v>15</v>
      </c>
      <c r="L46" s="17" t="s">
        <v>2630</v>
      </c>
      <c r="M46" s="17" t="s">
        <v>2631</v>
      </c>
      <c r="N46" s="17">
        <v>20</v>
      </c>
      <c r="O46" s="17" t="s">
        <v>2632</v>
      </c>
      <c r="P46" s="17" t="s">
        <v>2631</v>
      </c>
      <c r="Q46" s="17"/>
      <c r="R46" s="17"/>
      <c r="S46" s="17"/>
      <c r="T46" s="17" t="s">
        <v>2633</v>
      </c>
      <c r="U46" s="205" t="s">
        <v>1693</v>
      </c>
      <c r="V46" s="17" t="s">
        <v>2406</v>
      </c>
      <c r="W46" s="70"/>
    </row>
    <row r="47" spans="1:23" x14ac:dyDescent="0.25">
      <c r="A47" s="190"/>
      <c r="B47" s="177"/>
      <c r="C47" s="40"/>
      <c r="D47" s="157"/>
      <c r="E47" s="157"/>
      <c r="F47" s="157"/>
      <c r="G47" s="157"/>
      <c r="H47" s="157"/>
      <c r="I47" s="157"/>
      <c r="J47" s="157"/>
      <c r="K47" s="157"/>
      <c r="L47" s="157"/>
      <c r="M47" s="157"/>
      <c r="N47" s="157"/>
      <c r="O47" s="157"/>
      <c r="P47" s="157"/>
      <c r="Q47" s="157"/>
      <c r="R47" s="157"/>
      <c r="S47" s="157"/>
      <c r="T47" s="157"/>
      <c r="U47" s="208"/>
      <c r="V47" s="157"/>
      <c r="W47" s="177"/>
    </row>
    <row r="48" spans="1:23" ht="97.5" customHeight="1" x14ac:dyDescent="0.25">
      <c r="A48" s="190">
        <v>12</v>
      </c>
      <c r="B48" s="214" t="s">
        <v>1951</v>
      </c>
      <c r="C48" s="17" t="s">
        <v>2634</v>
      </c>
      <c r="D48" s="157"/>
      <c r="E48" s="157" t="s">
        <v>1938</v>
      </c>
      <c r="F48" s="157" t="s">
        <v>2635</v>
      </c>
      <c r="G48" s="157"/>
      <c r="H48" s="157" t="s">
        <v>2636</v>
      </c>
      <c r="I48" s="157" t="s">
        <v>2637</v>
      </c>
      <c r="J48" s="157"/>
      <c r="K48" s="157" t="s">
        <v>2638</v>
      </c>
      <c r="L48" s="157"/>
      <c r="M48" s="157"/>
      <c r="N48" s="157" t="s">
        <v>2638</v>
      </c>
      <c r="O48" s="157"/>
      <c r="P48" s="157"/>
      <c r="Q48" s="157" t="s">
        <v>1939</v>
      </c>
      <c r="R48" s="157"/>
      <c r="S48" s="157"/>
      <c r="T48" s="157"/>
      <c r="U48" s="208"/>
      <c r="V48" s="157" t="s">
        <v>286</v>
      </c>
      <c r="W48" s="157" t="s">
        <v>2639</v>
      </c>
    </row>
    <row r="49" spans="1:23" ht="54" x14ac:dyDescent="0.25">
      <c r="A49" s="190">
        <v>13</v>
      </c>
      <c r="B49" s="215" t="s">
        <v>2887</v>
      </c>
      <c r="C49" s="157" t="s">
        <v>2640</v>
      </c>
      <c r="D49" s="157" t="s">
        <v>2641</v>
      </c>
      <c r="E49" s="40" t="s">
        <v>28</v>
      </c>
      <c r="F49" s="157" t="s">
        <v>2642</v>
      </c>
      <c r="G49" s="157" t="s">
        <v>2643</v>
      </c>
      <c r="H49" s="157" t="s">
        <v>2644</v>
      </c>
      <c r="I49" s="177"/>
      <c r="J49" s="177"/>
      <c r="K49" s="177"/>
      <c r="L49" s="177"/>
      <c r="M49" s="177"/>
      <c r="N49" s="177"/>
      <c r="O49" s="177"/>
      <c r="P49" s="177"/>
      <c r="Q49" s="177"/>
      <c r="R49" s="177"/>
      <c r="S49" s="177"/>
      <c r="T49" s="177"/>
      <c r="U49" s="213"/>
      <c r="V49" s="177"/>
      <c r="W49" s="177" t="s">
        <v>2645</v>
      </c>
    </row>
    <row r="50" spans="1:23" ht="151.5" customHeight="1" x14ac:dyDescent="0.25">
      <c r="A50" s="190"/>
      <c r="B50" s="177"/>
      <c r="C50" s="204" t="s">
        <v>2646</v>
      </c>
      <c r="D50" s="17" t="s">
        <v>2647</v>
      </c>
      <c r="E50" s="177"/>
      <c r="F50" s="17" t="s">
        <v>2648</v>
      </c>
      <c r="G50" s="17" t="s">
        <v>2643</v>
      </c>
      <c r="H50" s="17" t="s">
        <v>2644</v>
      </c>
      <c r="I50" s="177"/>
      <c r="J50" s="177"/>
      <c r="K50" s="177"/>
      <c r="L50" s="177"/>
      <c r="M50" s="177"/>
      <c r="N50" s="177"/>
      <c r="O50" s="177"/>
      <c r="P50" s="177"/>
      <c r="Q50" s="177"/>
      <c r="R50" s="177"/>
      <c r="S50" s="177"/>
      <c r="T50" s="177"/>
      <c r="U50" s="213"/>
      <c r="V50" s="177"/>
      <c r="W50" s="177" t="s">
        <v>2645</v>
      </c>
    </row>
    <row r="51" spans="1:23" ht="74.25" customHeight="1" x14ac:dyDescent="0.25">
      <c r="A51" s="190"/>
      <c r="B51" s="177"/>
      <c r="C51" s="204" t="s">
        <v>2649</v>
      </c>
      <c r="D51" s="17" t="s">
        <v>2650</v>
      </c>
      <c r="E51" s="177"/>
      <c r="F51" s="17" t="s">
        <v>2651</v>
      </c>
      <c r="G51" s="17" t="s">
        <v>2643</v>
      </c>
      <c r="H51" s="17" t="s">
        <v>2644</v>
      </c>
      <c r="I51" s="177"/>
      <c r="J51" s="177"/>
      <c r="K51" s="177"/>
      <c r="L51" s="177"/>
      <c r="M51" s="177"/>
      <c r="N51" s="177"/>
      <c r="O51" s="177"/>
      <c r="P51" s="177"/>
      <c r="Q51" s="177"/>
      <c r="R51" s="177"/>
      <c r="S51" s="177"/>
      <c r="T51" s="177"/>
      <c r="U51" s="213"/>
      <c r="V51" s="177"/>
      <c r="W51" s="177"/>
    </row>
    <row r="52" spans="1:23" ht="102.75" customHeight="1" x14ac:dyDescent="0.25">
      <c r="A52" s="190"/>
      <c r="B52" s="177"/>
      <c r="C52" s="17" t="s">
        <v>2652</v>
      </c>
      <c r="D52" s="17" t="s">
        <v>2653</v>
      </c>
      <c r="E52" s="177"/>
      <c r="F52" s="17" t="s">
        <v>2654</v>
      </c>
      <c r="G52" s="17" t="s">
        <v>2643</v>
      </c>
      <c r="H52" s="17" t="s">
        <v>2644</v>
      </c>
      <c r="I52" s="177"/>
      <c r="J52" s="177"/>
      <c r="K52" s="177"/>
      <c r="L52" s="177"/>
      <c r="M52" s="177"/>
      <c r="N52" s="177"/>
      <c r="O52" s="177"/>
      <c r="P52" s="177"/>
      <c r="Q52" s="177"/>
      <c r="R52" s="177"/>
      <c r="S52" s="177"/>
      <c r="T52" s="177"/>
      <c r="U52" s="213"/>
      <c r="V52" s="177"/>
      <c r="W52" s="177"/>
    </row>
    <row r="53" spans="1:23" ht="54" x14ac:dyDescent="0.25">
      <c r="A53" s="190"/>
      <c r="B53" s="177"/>
      <c r="C53" s="157" t="s">
        <v>2655</v>
      </c>
      <c r="D53" s="157" t="s">
        <v>2656</v>
      </c>
      <c r="E53" s="177"/>
      <c r="F53" s="157" t="s">
        <v>2661</v>
      </c>
      <c r="G53" s="157" t="s">
        <v>2643</v>
      </c>
      <c r="H53" s="157" t="s">
        <v>2644</v>
      </c>
      <c r="I53" s="177"/>
      <c r="J53" s="177"/>
      <c r="K53" s="177"/>
      <c r="L53" s="177"/>
      <c r="M53" s="177"/>
      <c r="N53" s="177"/>
      <c r="O53" s="177"/>
      <c r="P53" s="177"/>
      <c r="Q53" s="177"/>
      <c r="R53" s="177"/>
      <c r="S53" s="177"/>
      <c r="T53" s="177"/>
      <c r="U53" s="213"/>
      <c r="V53" s="177"/>
      <c r="W53" s="177"/>
    </row>
    <row r="54" spans="1:23" ht="54" x14ac:dyDescent="0.25">
      <c r="A54" s="190"/>
      <c r="B54" s="177"/>
      <c r="C54" s="157" t="s">
        <v>2657</v>
      </c>
      <c r="D54" s="157" t="s">
        <v>2658</v>
      </c>
      <c r="E54" s="177"/>
      <c r="F54" s="157" t="s">
        <v>2662</v>
      </c>
      <c r="G54" s="157" t="s">
        <v>2643</v>
      </c>
      <c r="H54" s="157" t="s">
        <v>2662</v>
      </c>
      <c r="I54" s="177"/>
      <c r="J54" s="177"/>
      <c r="K54" s="177"/>
      <c r="L54" s="177"/>
      <c r="M54" s="177"/>
      <c r="N54" s="177"/>
      <c r="O54" s="177"/>
      <c r="P54" s="177"/>
      <c r="Q54" s="177"/>
      <c r="R54" s="177"/>
      <c r="S54" s="177"/>
      <c r="T54" s="177"/>
      <c r="U54" s="213"/>
      <c r="V54" s="177"/>
      <c r="W54" s="177"/>
    </row>
    <row r="55" spans="1:23" ht="72" x14ac:dyDescent="0.25">
      <c r="A55" s="190"/>
      <c r="B55" s="177"/>
      <c r="C55" s="157" t="s">
        <v>2659</v>
      </c>
      <c r="D55" s="157" t="s">
        <v>2660</v>
      </c>
      <c r="E55" s="177"/>
      <c r="F55" s="157" t="s">
        <v>2662</v>
      </c>
      <c r="G55" s="157" t="s">
        <v>2643</v>
      </c>
      <c r="H55" s="157" t="s">
        <v>2662</v>
      </c>
      <c r="I55" s="177"/>
      <c r="J55" s="177"/>
      <c r="K55" s="177"/>
      <c r="L55" s="177"/>
      <c r="M55" s="177"/>
      <c r="N55" s="177"/>
      <c r="O55" s="177"/>
      <c r="P55" s="177"/>
      <c r="Q55" s="177"/>
      <c r="R55" s="177"/>
      <c r="S55" s="177"/>
      <c r="T55" s="177"/>
      <c r="U55" s="213"/>
      <c r="V55" s="177"/>
      <c r="W55" s="177"/>
    </row>
    <row r="56" spans="1:23" ht="90" x14ac:dyDescent="0.25">
      <c r="A56" s="190"/>
      <c r="B56" s="177"/>
      <c r="C56" s="157" t="s">
        <v>2663</v>
      </c>
      <c r="D56" s="157" t="s">
        <v>2663</v>
      </c>
      <c r="E56" s="177"/>
      <c r="F56" s="157" t="s">
        <v>2662</v>
      </c>
      <c r="G56" s="157" t="s">
        <v>2643</v>
      </c>
      <c r="H56" s="157" t="s">
        <v>2662</v>
      </c>
      <c r="I56" s="177"/>
      <c r="J56" s="177"/>
      <c r="K56" s="177"/>
      <c r="L56" s="177"/>
      <c r="M56" s="177"/>
      <c r="N56" s="177"/>
      <c r="O56" s="177"/>
      <c r="P56" s="177"/>
      <c r="Q56" s="177"/>
      <c r="R56" s="177"/>
      <c r="S56" s="177"/>
      <c r="T56" s="177"/>
      <c r="U56" s="213"/>
      <c r="V56" s="177"/>
      <c r="W56" s="177"/>
    </row>
    <row r="57" spans="1:23" ht="72" x14ac:dyDescent="0.25">
      <c r="A57" s="190"/>
      <c r="B57" s="177"/>
      <c r="C57" s="157" t="s">
        <v>2664</v>
      </c>
      <c r="D57" s="157" t="s">
        <v>2664</v>
      </c>
      <c r="E57" s="177"/>
      <c r="F57" s="157" t="s">
        <v>2662</v>
      </c>
      <c r="G57" s="157" t="s">
        <v>2643</v>
      </c>
      <c r="H57" s="157" t="s">
        <v>2662</v>
      </c>
      <c r="I57" s="177"/>
      <c r="J57" s="177"/>
      <c r="K57" s="177"/>
      <c r="L57" s="177"/>
      <c r="M57" s="177"/>
      <c r="N57" s="177"/>
      <c r="O57" s="177"/>
      <c r="P57" s="177"/>
      <c r="Q57" s="177"/>
      <c r="R57" s="177"/>
      <c r="S57" s="177"/>
      <c r="T57" s="177"/>
      <c r="U57" s="213"/>
      <c r="V57" s="177"/>
      <c r="W57" s="177"/>
    </row>
    <row r="58" spans="1:23" s="203" customFormat="1" ht="226.5" customHeight="1" x14ac:dyDescent="0.25">
      <c r="A58" s="190">
        <v>14</v>
      </c>
      <c r="B58" s="204" t="s">
        <v>2672</v>
      </c>
      <c r="C58" s="80" t="s">
        <v>2665</v>
      </c>
      <c r="D58" s="18" t="s">
        <v>2666</v>
      </c>
      <c r="E58" s="18" t="s">
        <v>1938</v>
      </c>
      <c r="F58" s="18">
        <v>347</v>
      </c>
      <c r="G58" s="18">
        <v>2500</v>
      </c>
      <c r="H58" s="18">
        <v>500</v>
      </c>
      <c r="I58" s="18">
        <v>300</v>
      </c>
      <c r="J58" s="18" t="s">
        <v>2667</v>
      </c>
      <c r="K58" s="18">
        <v>1000</v>
      </c>
      <c r="L58" s="18">
        <v>400</v>
      </c>
      <c r="M58" s="17" t="s">
        <v>2668</v>
      </c>
      <c r="N58" s="17">
        <v>1000</v>
      </c>
      <c r="O58" s="17">
        <v>450</v>
      </c>
      <c r="P58" s="17" t="s">
        <v>2669</v>
      </c>
      <c r="Q58" s="17"/>
      <c r="R58" s="17" t="s">
        <v>2884</v>
      </c>
      <c r="S58" s="17" t="s">
        <v>2670</v>
      </c>
      <c r="T58" s="17" t="s">
        <v>2671</v>
      </c>
      <c r="U58" s="205" t="s">
        <v>1693</v>
      </c>
      <c r="V58" s="17" t="s">
        <v>1948</v>
      </c>
      <c r="W58" s="70"/>
    </row>
    <row r="59" spans="1:23" ht="192.75" customHeight="1" x14ac:dyDescent="0.25">
      <c r="A59" s="190"/>
      <c r="B59" s="177"/>
      <c r="C59" s="80" t="s">
        <v>2673</v>
      </c>
      <c r="D59" s="18"/>
      <c r="E59" s="18" t="s">
        <v>1938</v>
      </c>
      <c r="F59" s="18">
        <v>40</v>
      </c>
      <c r="G59" s="18">
        <v>300</v>
      </c>
      <c r="H59" s="18">
        <v>50</v>
      </c>
      <c r="I59" s="18">
        <v>48.75</v>
      </c>
      <c r="J59" s="17" t="s">
        <v>2674</v>
      </c>
      <c r="K59" s="18">
        <v>100</v>
      </c>
      <c r="L59" s="18">
        <v>97.5</v>
      </c>
      <c r="M59" s="17" t="s">
        <v>2675</v>
      </c>
      <c r="N59" s="17">
        <v>150</v>
      </c>
      <c r="O59" s="17">
        <v>147.5</v>
      </c>
      <c r="P59" s="17" t="s">
        <v>2676</v>
      </c>
      <c r="Q59" s="17"/>
      <c r="R59" s="17" t="s">
        <v>2677</v>
      </c>
      <c r="S59" s="17" t="s">
        <v>2678</v>
      </c>
      <c r="T59" s="17" t="s">
        <v>2671</v>
      </c>
      <c r="U59" s="205" t="s">
        <v>1693</v>
      </c>
      <c r="V59" s="17" t="s">
        <v>1948</v>
      </c>
      <c r="W59" s="177"/>
    </row>
    <row r="60" spans="1:23" x14ac:dyDescent="0.25">
      <c r="A60" s="190"/>
      <c r="B60" s="216" t="s">
        <v>2679</v>
      </c>
      <c r="C60" s="960" t="s">
        <v>2680</v>
      </c>
      <c r="D60" s="960" t="s">
        <v>1917</v>
      </c>
      <c r="E60" s="960" t="s">
        <v>50</v>
      </c>
      <c r="F60" s="962">
        <v>4438</v>
      </c>
      <c r="G60" s="960">
        <v>3000</v>
      </c>
      <c r="H60" s="960">
        <v>750</v>
      </c>
      <c r="I60" s="157"/>
      <c r="J60" s="157"/>
      <c r="K60" s="960">
        <v>1000</v>
      </c>
      <c r="L60" s="157"/>
      <c r="M60" s="157"/>
      <c r="N60" s="960">
        <v>1250</v>
      </c>
      <c r="O60" s="157"/>
      <c r="P60" s="960" t="s">
        <v>75</v>
      </c>
      <c r="Q60" s="960"/>
      <c r="R60" s="960"/>
      <c r="S60" s="960"/>
      <c r="T60" s="960"/>
      <c r="U60" s="961" t="s">
        <v>59</v>
      </c>
      <c r="V60" s="960" t="s">
        <v>2681</v>
      </c>
      <c r="W60" s="960" t="s">
        <v>1919</v>
      </c>
    </row>
    <row r="61" spans="1:23" x14ac:dyDescent="0.25">
      <c r="A61" s="190"/>
      <c r="B61" s="177"/>
      <c r="C61" s="960"/>
      <c r="D61" s="960"/>
      <c r="E61" s="960"/>
      <c r="F61" s="962"/>
      <c r="G61" s="960"/>
      <c r="H61" s="960"/>
      <c r="I61" s="157"/>
      <c r="J61" s="157"/>
      <c r="K61" s="960"/>
      <c r="L61" s="157"/>
      <c r="M61" s="157"/>
      <c r="N61" s="960"/>
      <c r="O61" s="157"/>
      <c r="P61" s="960"/>
      <c r="Q61" s="960"/>
      <c r="R61" s="960"/>
      <c r="S61" s="960"/>
      <c r="T61" s="960"/>
      <c r="U61" s="961"/>
      <c r="V61" s="960"/>
      <c r="W61" s="960"/>
    </row>
    <row r="62" spans="1:23" ht="33" customHeight="1" x14ac:dyDescent="0.25">
      <c r="A62" s="190"/>
      <c r="B62" s="177"/>
      <c r="C62" s="960"/>
      <c r="D62" s="157" t="s">
        <v>2682</v>
      </c>
      <c r="E62" s="157" t="s">
        <v>2683</v>
      </c>
      <c r="F62" s="157">
        <v>31293</v>
      </c>
      <c r="G62" s="157">
        <v>30000</v>
      </c>
      <c r="H62" s="157">
        <v>6000</v>
      </c>
      <c r="I62" s="157">
        <v>250000</v>
      </c>
      <c r="J62" s="157" t="s">
        <v>75</v>
      </c>
      <c r="K62" s="157">
        <v>10000</v>
      </c>
      <c r="L62" s="157">
        <v>275000</v>
      </c>
      <c r="M62" s="157" t="s">
        <v>75</v>
      </c>
      <c r="N62" s="157">
        <v>14000</v>
      </c>
      <c r="O62" s="157">
        <v>300000</v>
      </c>
      <c r="P62" s="157"/>
      <c r="Q62" s="157"/>
      <c r="R62" s="157"/>
      <c r="S62" s="157"/>
      <c r="T62" s="157"/>
      <c r="U62" s="208"/>
      <c r="V62" s="157"/>
      <c r="W62" s="157"/>
    </row>
    <row r="63" spans="1:23" ht="45.75" customHeight="1" x14ac:dyDescent="0.25">
      <c r="A63" s="190"/>
      <c r="B63" s="177"/>
      <c r="C63" s="960"/>
      <c r="D63" s="157" t="s">
        <v>2684</v>
      </c>
      <c r="E63" s="157" t="s">
        <v>50</v>
      </c>
      <c r="F63" s="157">
        <v>4438</v>
      </c>
      <c r="G63" s="157"/>
      <c r="H63" s="157">
        <v>150</v>
      </c>
      <c r="I63" s="217">
        <v>20000</v>
      </c>
      <c r="J63" s="157"/>
      <c r="K63" s="157">
        <v>250</v>
      </c>
      <c r="L63" s="157">
        <v>40000</v>
      </c>
      <c r="M63" s="157"/>
      <c r="N63" s="157">
        <v>250</v>
      </c>
      <c r="O63" s="157">
        <v>40000</v>
      </c>
      <c r="P63" s="157"/>
      <c r="Q63" s="157"/>
      <c r="R63" s="157"/>
      <c r="S63" s="157"/>
      <c r="T63" s="157"/>
      <c r="U63" s="208"/>
      <c r="V63" s="157"/>
      <c r="W63" s="157"/>
    </row>
    <row r="64" spans="1:23" ht="36" x14ac:dyDescent="0.25">
      <c r="A64" s="190"/>
      <c r="B64" s="177"/>
      <c r="C64" s="957" t="s">
        <v>2702</v>
      </c>
      <c r="D64" s="157" t="s">
        <v>2682</v>
      </c>
      <c r="E64" s="157" t="s">
        <v>56</v>
      </c>
      <c r="F64" s="157">
        <v>633</v>
      </c>
      <c r="G64" s="157">
        <v>652</v>
      </c>
      <c r="H64" s="157">
        <v>5</v>
      </c>
      <c r="I64" s="956">
        <v>1050000</v>
      </c>
      <c r="J64" s="960" t="s">
        <v>57</v>
      </c>
      <c r="K64" s="157">
        <v>10</v>
      </c>
      <c r="L64" s="960">
        <v>1600000</v>
      </c>
      <c r="M64" s="960" t="s">
        <v>57</v>
      </c>
      <c r="N64" s="157">
        <v>4</v>
      </c>
      <c r="O64" s="960">
        <v>1670000</v>
      </c>
      <c r="P64" s="157" t="s">
        <v>57</v>
      </c>
      <c r="Q64" s="157"/>
      <c r="R64" s="157"/>
      <c r="S64" s="157"/>
      <c r="T64" s="157"/>
      <c r="U64" s="208" t="s">
        <v>59</v>
      </c>
      <c r="V64" s="157" t="s">
        <v>2685</v>
      </c>
      <c r="W64" s="960" t="s">
        <v>2686</v>
      </c>
    </row>
    <row r="65" spans="1:23" ht="36" x14ac:dyDescent="0.25">
      <c r="A65" s="190"/>
      <c r="B65" s="177"/>
      <c r="C65" s="957"/>
      <c r="D65" s="157" t="s">
        <v>1925</v>
      </c>
      <c r="E65" s="157" t="s">
        <v>1922</v>
      </c>
      <c r="F65" s="157">
        <v>239</v>
      </c>
      <c r="G65" s="157">
        <v>652</v>
      </c>
      <c r="H65" s="157">
        <v>100</v>
      </c>
      <c r="I65" s="956"/>
      <c r="J65" s="960"/>
      <c r="K65" s="157">
        <v>150</v>
      </c>
      <c r="L65" s="960"/>
      <c r="M65" s="960"/>
      <c r="N65" s="157">
        <v>163</v>
      </c>
      <c r="O65" s="960"/>
      <c r="P65" s="157"/>
      <c r="Q65" s="157"/>
      <c r="R65" s="157"/>
      <c r="S65" s="157"/>
      <c r="T65" s="157"/>
      <c r="U65" s="218"/>
      <c r="V65" s="219"/>
      <c r="W65" s="963"/>
    </row>
    <row r="66" spans="1:23" ht="39.75" customHeight="1" x14ac:dyDescent="0.25">
      <c r="A66" s="190"/>
      <c r="B66" s="177"/>
      <c r="C66" s="957" t="s">
        <v>2687</v>
      </c>
      <c r="D66" s="157" t="s">
        <v>2688</v>
      </c>
      <c r="E66" s="157" t="s">
        <v>1922</v>
      </c>
      <c r="F66" s="157" t="s">
        <v>70</v>
      </c>
      <c r="G66" s="157">
        <v>140</v>
      </c>
      <c r="H66" s="157">
        <v>40</v>
      </c>
      <c r="I66" s="956">
        <v>1400000</v>
      </c>
      <c r="J66" s="157" t="s">
        <v>57</v>
      </c>
      <c r="K66" s="157">
        <v>50</v>
      </c>
      <c r="L66" s="157"/>
      <c r="M66" s="157" t="s">
        <v>57</v>
      </c>
      <c r="N66" s="157">
        <v>50</v>
      </c>
      <c r="O66" s="912">
        <v>1752000</v>
      </c>
      <c r="P66" s="157" t="s">
        <v>57</v>
      </c>
      <c r="Q66" s="157"/>
      <c r="R66" s="157"/>
      <c r="S66" s="157"/>
      <c r="T66" s="157"/>
      <c r="U66" s="208" t="s">
        <v>59</v>
      </c>
      <c r="V66" s="157"/>
      <c r="W66" s="912" t="s">
        <v>2686</v>
      </c>
    </row>
    <row r="67" spans="1:23" ht="39.75" customHeight="1" x14ac:dyDescent="0.25">
      <c r="A67" s="190"/>
      <c r="B67" s="177"/>
      <c r="C67" s="957"/>
      <c r="D67" s="157" t="s">
        <v>2689</v>
      </c>
      <c r="E67" s="157" t="s">
        <v>1922</v>
      </c>
      <c r="F67" s="220" t="s">
        <v>2016</v>
      </c>
      <c r="G67" s="157">
        <v>652</v>
      </c>
      <c r="H67" s="157">
        <v>200</v>
      </c>
      <c r="I67" s="956"/>
      <c r="J67" s="157"/>
      <c r="K67" s="157">
        <v>200</v>
      </c>
      <c r="L67" s="157">
        <v>1700000</v>
      </c>
      <c r="M67" s="157"/>
      <c r="N67" s="157">
        <v>252</v>
      </c>
      <c r="O67" s="912"/>
      <c r="P67" s="157"/>
      <c r="Q67" s="157"/>
      <c r="R67" s="157"/>
      <c r="S67" s="157"/>
      <c r="T67" s="157"/>
      <c r="U67" s="208"/>
      <c r="V67" s="157"/>
      <c r="W67" s="912"/>
    </row>
    <row r="68" spans="1:23" ht="222" customHeight="1" x14ac:dyDescent="0.25">
      <c r="A68" s="190">
        <v>15</v>
      </c>
      <c r="B68" s="72" t="s">
        <v>2690</v>
      </c>
      <c r="C68" s="204" t="s">
        <v>2691</v>
      </c>
      <c r="D68" s="221" t="s">
        <v>2692</v>
      </c>
      <c r="E68" s="177"/>
      <c r="F68" s="204" t="s">
        <v>2693</v>
      </c>
      <c r="G68" s="177"/>
      <c r="H68" s="204" t="s">
        <v>2694</v>
      </c>
      <c r="I68" s="177"/>
      <c r="J68" s="177"/>
      <c r="K68" s="204" t="s">
        <v>2692</v>
      </c>
      <c r="L68" s="216"/>
      <c r="M68" s="216"/>
      <c r="N68" s="204" t="s">
        <v>2695</v>
      </c>
      <c r="O68" s="177"/>
      <c r="P68" s="177"/>
      <c r="Q68" s="177"/>
      <c r="R68" s="177"/>
      <c r="S68" s="177"/>
      <c r="T68" s="177"/>
      <c r="U68" s="222"/>
      <c r="V68" s="223"/>
      <c r="W68" s="224" t="s">
        <v>2696</v>
      </c>
    </row>
    <row r="69" spans="1:23" ht="75" customHeight="1" x14ac:dyDescent="0.25">
      <c r="A69" s="190">
        <v>16</v>
      </c>
      <c r="B69" s="204" t="s">
        <v>2410</v>
      </c>
      <c r="C69" s="155" t="s">
        <v>2697</v>
      </c>
      <c r="D69" s="40" t="s">
        <v>391</v>
      </c>
      <c r="E69" s="40" t="s">
        <v>392</v>
      </c>
      <c r="F69" s="40"/>
      <c r="G69" s="40">
        <v>3000</v>
      </c>
      <c r="H69" s="40">
        <v>1000</v>
      </c>
      <c r="I69" s="40">
        <v>1200</v>
      </c>
      <c r="J69" s="40" t="s">
        <v>195</v>
      </c>
      <c r="K69" s="40">
        <v>1000</v>
      </c>
      <c r="L69" s="40">
        <v>1200</v>
      </c>
      <c r="M69" s="40" t="s">
        <v>195</v>
      </c>
      <c r="N69" s="40">
        <v>1000</v>
      </c>
      <c r="O69" s="40">
        <v>1200</v>
      </c>
      <c r="P69" s="40" t="s">
        <v>195</v>
      </c>
      <c r="Q69" s="40"/>
      <c r="R69" s="40"/>
      <c r="S69" s="40"/>
      <c r="T69" s="40" t="s">
        <v>185</v>
      </c>
      <c r="U69" s="225" t="s">
        <v>30</v>
      </c>
      <c r="V69" s="40" t="s">
        <v>393</v>
      </c>
      <c r="W69" s="177"/>
    </row>
    <row r="70" spans="1:23" s="203" customFormat="1" ht="162" x14ac:dyDescent="0.25">
      <c r="A70" s="190"/>
      <c r="B70" s="70"/>
      <c r="C70" s="80" t="s">
        <v>394</v>
      </c>
      <c r="D70" s="80" t="s">
        <v>391</v>
      </c>
      <c r="E70" s="18" t="s">
        <v>2065</v>
      </c>
      <c r="F70" s="18">
        <v>19300</v>
      </c>
      <c r="G70" s="18">
        <v>275000</v>
      </c>
      <c r="H70" s="18">
        <v>225000</v>
      </c>
      <c r="I70" s="18">
        <v>27</v>
      </c>
      <c r="J70" s="18" t="s">
        <v>195</v>
      </c>
      <c r="K70" s="18">
        <v>250000</v>
      </c>
      <c r="L70" s="18">
        <v>30</v>
      </c>
      <c r="M70" s="18" t="s">
        <v>195</v>
      </c>
      <c r="N70" s="18">
        <v>275000</v>
      </c>
      <c r="O70" s="18">
        <v>33</v>
      </c>
      <c r="P70" s="18" t="s">
        <v>195</v>
      </c>
      <c r="Q70" s="18"/>
      <c r="R70" s="18"/>
      <c r="S70" s="18"/>
      <c r="T70" s="18" t="s">
        <v>185</v>
      </c>
      <c r="U70" s="226" t="s">
        <v>30</v>
      </c>
      <c r="V70" s="18" t="s">
        <v>393</v>
      </c>
      <c r="W70" s="102" t="s">
        <v>2699</v>
      </c>
    </row>
    <row r="71" spans="1:23" s="203" customFormat="1" ht="61.5" customHeight="1" x14ac:dyDescent="0.25">
      <c r="A71" s="190"/>
      <c r="B71" s="70"/>
      <c r="C71" s="80" t="s">
        <v>2698</v>
      </c>
      <c r="D71" s="80" t="s">
        <v>396</v>
      </c>
      <c r="E71" s="18"/>
      <c r="F71" s="18"/>
      <c r="G71" s="18" t="s">
        <v>28</v>
      </c>
      <c r="H71" s="18" t="s">
        <v>28</v>
      </c>
      <c r="I71" s="18" t="s">
        <v>28</v>
      </c>
      <c r="J71" s="18"/>
      <c r="K71" s="18" t="s">
        <v>28</v>
      </c>
      <c r="L71" s="18" t="s">
        <v>28</v>
      </c>
      <c r="M71" s="18"/>
      <c r="N71" s="18" t="s">
        <v>28</v>
      </c>
      <c r="O71" s="18" t="s">
        <v>28</v>
      </c>
      <c r="P71" s="18"/>
      <c r="Q71" s="18"/>
      <c r="R71" s="18"/>
      <c r="S71" s="18" t="s">
        <v>397</v>
      </c>
      <c r="T71" s="18" t="s">
        <v>185</v>
      </c>
      <c r="U71" s="226" t="s">
        <v>398</v>
      </c>
      <c r="V71" s="18" t="s">
        <v>393</v>
      </c>
      <c r="W71" s="102" t="s">
        <v>2700</v>
      </c>
    </row>
    <row r="72" spans="1:23" s="203" customFormat="1" ht="61.5" customHeight="1" x14ac:dyDescent="0.25">
      <c r="A72" s="190"/>
      <c r="B72" s="70"/>
      <c r="C72" s="80" t="s">
        <v>400</v>
      </c>
      <c r="D72" s="80" t="s">
        <v>396</v>
      </c>
      <c r="E72" s="18"/>
      <c r="F72" s="18"/>
      <c r="G72" s="18" t="s">
        <v>28</v>
      </c>
      <c r="H72" s="18" t="s">
        <v>28</v>
      </c>
      <c r="I72" s="18" t="s">
        <v>28</v>
      </c>
      <c r="J72" s="18"/>
      <c r="K72" s="18" t="s">
        <v>28</v>
      </c>
      <c r="L72" s="18" t="s">
        <v>28</v>
      </c>
      <c r="M72" s="18"/>
      <c r="N72" s="18" t="s">
        <v>28</v>
      </c>
      <c r="O72" s="18" t="s">
        <v>28</v>
      </c>
      <c r="P72" s="18"/>
      <c r="Q72" s="18"/>
      <c r="R72" s="18" t="s">
        <v>20</v>
      </c>
      <c r="S72" s="18"/>
      <c r="T72" s="18" t="s">
        <v>185</v>
      </c>
      <c r="U72" s="226" t="s">
        <v>398</v>
      </c>
      <c r="V72" s="18" t="s">
        <v>393</v>
      </c>
      <c r="W72" s="102" t="s">
        <v>2701</v>
      </c>
    </row>
    <row r="73" spans="1:23" s="203" customFormat="1" ht="61.5" customHeight="1" x14ac:dyDescent="0.25">
      <c r="A73" s="190"/>
      <c r="B73" s="70"/>
      <c r="C73" s="80" t="s">
        <v>403</v>
      </c>
      <c r="D73" s="80" t="s">
        <v>391</v>
      </c>
      <c r="E73" s="18" t="s">
        <v>2065</v>
      </c>
      <c r="F73" s="18">
        <v>0</v>
      </c>
      <c r="G73" s="18">
        <v>75</v>
      </c>
      <c r="H73" s="18">
        <v>25</v>
      </c>
      <c r="I73" s="18">
        <v>18.75</v>
      </c>
      <c r="J73" s="18" t="s">
        <v>195</v>
      </c>
      <c r="K73" s="18">
        <v>25</v>
      </c>
      <c r="L73" s="18">
        <v>18.75</v>
      </c>
      <c r="M73" s="18" t="s">
        <v>195</v>
      </c>
      <c r="N73" s="18">
        <v>25</v>
      </c>
      <c r="O73" s="18">
        <v>18.75</v>
      </c>
      <c r="P73" s="18" t="s">
        <v>195</v>
      </c>
      <c r="Q73" s="18"/>
      <c r="R73" s="18"/>
      <c r="S73" s="18"/>
      <c r="T73" s="18" t="s">
        <v>185</v>
      </c>
      <c r="U73" s="226" t="s">
        <v>30</v>
      </c>
      <c r="V73" s="18" t="s">
        <v>393</v>
      </c>
      <c r="W73" s="102" t="s">
        <v>2701</v>
      </c>
    </row>
    <row r="74" spans="1:23" s="203" customFormat="1" ht="61.5" customHeight="1" x14ac:dyDescent="0.25">
      <c r="A74" s="190"/>
      <c r="B74" s="70"/>
      <c r="C74" s="80" t="s">
        <v>405</v>
      </c>
      <c r="D74" s="80" t="s">
        <v>391</v>
      </c>
      <c r="E74" s="18" t="s">
        <v>2065</v>
      </c>
      <c r="F74" s="18">
        <v>0</v>
      </c>
      <c r="G74" s="18">
        <v>5</v>
      </c>
      <c r="H74" s="18">
        <v>2</v>
      </c>
      <c r="I74" s="18">
        <v>400</v>
      </c>
      <c r="J74" s="18" t="s">
        <v>195</v>
      </c>
      <c r="K74" s="18">
        <v>2</v>
      </c>
      <c r="L74" s="18">
        <v>400</v>
      </c>
      <c r="M74" s="18" t="s">
        <v>195</v>
      </c>
      <c r="N74" s="18">
        <v>1</v>
      </c>
      <c r="O74" s="18">
        <v>200</v>
      </c>
      <c r="P74" s="18" t="s">
        <v>195</v>
      </c>
      <c r="Q74" s="18"/>
      <c r="R74" s="18"/>
      <c r="S74" s="18"/>
      <c r="T74" s="18" t="s">
        <v>185</v>
      </c>
      <c r="U74" s="227" t="s">
        <v>30</v>
      </c>
      <c r="V74" s="228" t="s">
        <v>393</v>
      </c>
      <c r="W74" s="229"/>
    </row>
    <row r="75" spans="1:23" ht="36" x14ac:dyDescent="0.25">
      <c r="A75" s="190"/>
      <c r="B75" s="177"/>
      <c r="C75" s="796" t="s">
        <v>406</v>
      </c>
      <c r="D75" s="912" t="s">
        <v>391</v>
      </c>
      <c r="E75" s="40" t="s">
        <v>2065</v>
      </c>
      <c r="F75" s="40">
        <v>25</v>
      </c>
      <c r="G75" s="40" t="s">
        <v>407</v>
      </c>
      <c r="H75" s="40" t="s">
        <v>408</v>
      </c>
      <c r="I75" s="40">
        <v>75</v>
      </c>
      <c r="J75" s="40" t="s">
        <v>195</v>
      </c>
      <c r="K75" s="40" t="s">
        <v>408</v>
      </c>
      <c r="L75" s="40">
        <v>75</v>
      </c>
      <c r="M75" s="40" t="s">
        <v>195</v>
      </c>
      <c r="N75" s="40" t="s">
        <v>408</v>
      </c>
      <c r="O75" s="40">
        <v>75</v>
      </c>
      <c r="P75" s="40" t="s">
        <v>195</v>
      </c>
      <c r="Q75" s="40"/>
      <c r="R75" s="40"/>
      <c r="S75" s="40"/>
      <c r="T75" s="40" t="s">
        <v>185</v>
      </c>
      <c r="U75" s="225" t="s">
        <v>30</v>
      </c>
      <c r="V75" s="40" t="s">
        <v>393</v>
      </c>
      <c r="W75" s="40"/>
    </row>
    <row r="76" spans="1:23" ht="36" x14ac:dyDescent="0.25">
      <c r="A76" s="190"/>
      <c r="B76" s="177"/>
      <c r="C76" s="796"/>
      <c r="D76" s="912"/>
      <c r="E76" s="40" t="s">
        <v>2065</v>
      </c>
      <c r="F76" s="40">
        <v>1</v>
      </c>
      <c r="G76" s="40" t="s">
        <v>409</v>
      </c>
      <c r="H76" s="40" t="s">
        <v>410</v>
      </c>
      <c r="I76" s="40">
        <v>3</v>
      </c>
      <c r="J76" s="40" t="s">
        <v>195</v>
      </c>
      <c r="K76" s="40" t="s">
        <v>411</v>
      </c>
      <c r="L76" s="40">
        <v>1.5</v>
      </c>
      <c r="M76" s="40" t="s">
        <v>195</v>
      </c>
      <c r="N76" s="40" t="s">
        <v>411</v>
      </c>
      <c r="O76" s="40">
        <v>1.5</v>
      </c>
      <c r="P76" s="40" t="s">
        <v>195</v>
      </c>
      <c r="Q76" s="40"/>
      <c r="R76" s="40"/>
      <c r="S76" s="40"/>
      <c r="T76" s="40" t="s">
        <v>185</v>
      </c>
      <c r="U76" s="225" t="s">
        <v>30</v>
      </c>
      <c r="V76" s="40" t="s">
        <v>393</v>
      </c>
      <c r="W76" s="40"/>
    </row>
    <row r="77" spans="1:23" ht="36" x14ac:dyDescent="0.25">
      <c r="A77" s="190"/>
      <c r="B77" s="177"/>
      <c r="C77" s="155" t="s">
        <v>2746</v>
      </c>
      <c r="D77" s="40" t="s">
        <v>391</v>
      </c>
      <c r="E77" s="40" t="s">
        <v>2065</v>
      </c>
      <c r="F77" s="40">
        <v>0</v>
      </c>
      <c r="G77" s="40">
        <v>60</v>
      </c>
      <c r="H77" s="40">
        <v>20</v>
      </c>
      <c r="I77" s="40">
        <v>67.5</v>
      </c>
      <c r="J77" s="40" t="s">
        <v>195</v>
      </c>
      <c r="K77" s="40">
        <v>20</v>
      </c>
      <c r="L77" s="40">
        <v>67.5</v>
      </c>
      <c r="M77" s="40" t="s">
        <v>195</v>
      </c>
      <c r="N77" s="40">
        <v>20</v>
      </c>
      <c r="O77" s="40">
        <v>67.5</v>
      </c>
      <c r="P77" s="40" t="s">
        <v>195</v>
      </c>
      <c r="Q77" s="40"/>
      <c r="R77" s="40"/>
      <c r="S77" s="40"/>
      <c r="T77" s="40" t="s">
        <v>185</v>
      </c>
      <c r="U77" s="225" t="s">
        <v>30</v>
      </c>
      <c r="V77" s="40" t="s">
        <v>393</v>
      </c>
      <c r="W77" s="40"/>
    </row>
    <row r="78" spans="1:23" ht="64.5" customHeight="1" x14ac:dyDescent="0.25">
      <c r="A78" s="190"/>
      <c r="B78" s="177"/>
      <c r="C78" s="155" t="s">
        <v>2747</v>
      </c>
      <c r="D78" s="40" t="s">
        <v>414</v>
      </c>
      <c r="E78" s="40" t="s">
        <v>2065</v>
      </c>
      <c r="F78" s="40"/>
      <c r="G78" s="40">
        <v>150</v>
      </c>
      <c r="H78" s="40">
        <v>50</v>
      </c>
      <c r="I78" s="40">
        <v>82.5</v>
      </c>
      <c r="J78" s="40" t="s">
        <v>148</v>
      </c>
      <c r="K78" s="40">
        <v>50</v>
      </c>
      <c r="L78" s="40">
        <v>82.5</v>
      </c>
      <c r="M78" s="40" t="s">
        <v>148</v>
      </c>
      <c r="N78" s="40">
        <v>50</v>
      </c>
      <c r="O78" s="40">
        <v>82.5</v>
      </c>
      <c r="P78" s="40" t="s">
        <v>148</v>
      </c>
      <c r="Q78" s="40"/>
      <c r="R78" s="40"/>
      <c r="S78" s="40"/>
      <c r="T78" s="40" t="s">
        <v>185</v>
      </c>
      <c r="U78" s="225" t="s">
        <v>30</v>
      </c>
      <c r="V78" s="40" t="s">
        <v>393</v>
      </c>
      <c r="W78" s="40"/>
    </row>
    <row r="79" spans="1:23" ht="72" x14ac:dyDescent="0.25">
      <c r="A79" s="190"/>
      <c r="B79" s="177"/>
      <c r="C79" s="155" t="s">
        <v>415</v>
      </c>
      <c r="D79" s="40" t="s">
        <v>414</v>
      </c>
      <c r="E79" s="40"/>
      <c r="F79" s="40"/>
      <c r="G79" s="40" t="s">
        <v>416</v>
      </c>
      <c r="H79" s="40" t="s">
        <v>2748</v>
      </c>
      <c r="I79" s="40">
        <v>400</v>
      </c>
      <c r="J79" s="40" t="s">
        <v>418</v>
      </c>
      <c r="K79" s="40" t="s">
        <v>2749</v>
      </c>
      <c r="L79" s="40">
        <v>400</v>
      </c>
      <c r="M79" s="40" t="s">
        <v>418</v>
      </c>
      <c r="N79" s="40" t="s">
        <v>2749</v>
      </c>
      <c r="O79" s="40">
        <v>400</v>
      </c>
      <c r="P79" s="40" t="s">
        <v>418</v>
      </c>
      <c r="Q79" s="40"/>
      <c r="R79" s="40"/>
      <c r="S79" s="40"/>
      <c r="T79" s="40" t="s">
        <v>185</v>
      </c>
      <c r="U79" s="225" t="s">
        <v>30</v>
      </c>
      <c r="V79" s="40" t="s">
        <v>393</v>
      </c>
      <c r="W79" s="40" t="s">
        <v>2750</v>
      </c>
    </row>
    <row r="80" spans="1:23" x14ac:dyDescent="0.25">
      <c r="A80" s="190">
        <v>16</v>
      </c>
      <c r="B80" s="216" t="s">
        <v>2751</v>
      </c>
      <c r="C80" s="177"/>
      <c r="D80" s="177"/>
      <c r="E80" s="177"/>
      <c r="F80" s="177"/>
      <c r="G80" s="177"/>
      <c r="H80" s="177"/>
      <c r="I80" s="177"/>
      <c r="J80" s="177"/>
      <c r="K80" s="177"/>
      <c r="L80" s="177"/>
      <c r="M80" s="177"/>
      <c r="N80" s="177"/>
      <c r="O80" s="177"/>
      <c r="P80" s="177"/>
      <c r="Q80" s="177"/>
      <c r="R80" s="177"/>
      <c r="S80" s="177"/>
      <c r="T80" s="177"/>
    </row>
    <row r="81" spans="1:23" x14ac:dyDescent="0.25">
      <c r="A81" s="190"/>
      <c r="B81" s="177"/>
      <c r="C81" s="155" t="s">
        <v>422</v>
      </c>
      <c r="D81" s="155" t="s">
        <v>391</v>
      </c>
      <c r="E81" s="40" t="s">
        <v>2065</v>
      </c>
      <c r="F81" s="40">
        <v>227</v>
      </c>
      <c r="G81" s="40">
        <v>68</v>
      </c>
      <c r="H81" s="40">
        <v>58</v>
      </c>
      <c r="I81" s="40">
        <v>1087.5</v>
      </c>
      <c r="J81" s="40" t="s">
        <v>195</v>
      </c>
      <c r="K81" s="40">
        <v>5</v>
      </c>
      <c r="L81" s="40">
        <v>93.75</v>
      </c>
      <c r="M81" s="40" t="s">
        <v>195</v>
      </c>
      <c r="N81" s="40">
        <v>5</v>
      </c>
      <c r="O81" s="40">
        <v>93.75</v>
      </c>
      <c r="P81" s="40" t="s">
        <v>195</v>
      </c>
      <c r="Q81" s="177"/>
      <c r="R81" s="177"/>
      <c r="S81" s="177"/>
      <c r="T81" s="177"/>
    </row>
    <row r="82" spans="1:23" ht="36" x14ac:dyDescent="0.25">
      <c r="A82" s="190"/>
      <c r="B82" s="177"/>
      <c r="C82" s="155" t="s">
        <v>424</v>
      </c>
      <c r="D82" s="155" t="s">
        <v>2752</v>
      </c>
      <c r="E82" s="40" t="s">
        <v>2065</v>
      </c>
      <c r="F82" s="40"/>
      <c r="G82" s="40">
        <v>2250</v>
      </c>
      <c r="H82" s="40">
        <v>750</v>
      </c>
      <c r="I82" s="40">
        <v>187.5</v>
      </c>
      <c r="J82" s="40" t="s">
        <v>148</v>
      </c>
      <c r="K82" s="40">
        <v>750</v>
      </c>
      <c r="L82" s="40">
        <v>187.5</v>
      </c>
      <c r="M82" s="40" t="s">
        <v>195</v>
      </c>
      <c r="N82" s="40">
        <v>750</v>
      </c>
      <c r="O82" s="40">
        <v>187.5</v>
      </c>
      <c r="P82" s="40" t="s">
        <v>148</v>
      </c>
      <c r="Q82" s="177"/>
      <c r="R82" s="177"/>
      <c r="S82" s="177"/>
      <c r="T82" s="177"/>
    </row>
    <row r="83" spans="1:23" x14ac:dyDescent="0.25">
      <c r="A83" s="190"/>
      <c r="B83" s="177"/>
      <c r="C83" s="155" t="s">
        <v>426</v>
      </c>
      <c r="D83" s="40" t="s">
        <v>391</v>
      </c>
      <c r="E83" s="40" t="s">
        <v>2065</v>
      </c>
      <c r="F83" s="40"/>
      <c r="G83" s="40">
        <v>450</v>
      </c>
      <c r="H83" s="40">
        <v>150</v>
      </c>
      <c r="I83" s="40">
        <v>675</v>
      </c>
      <c r="J83" s="40" t="s">
        <v>195</v>
      </c>
      <c r="K83" s="40">
        <v>150</v>
      </c>
      <c r="L83" s="40">
        <v>675</v>
      </c>
      <c r="M83" s="40" t="s">
        <v>195</v>
      </c>
      <c r="N83" s="40">
        <v>150</v>
      </c>
      <c r="O83" s="40">
        <v>675</v>
      </c>
      <c r="P83" s="40" t="s">
        <v>195</v>
      </c>
      <c r="Q83" s="177"/>
      <c r="R83" s="177"/>
      <c r="S83" s="177"/>
      <c r="T83" s="177"/>
    </row>
    <row r="84" spans="1:23" ht="72" x14ac:dyDescent="0.25">
      <c r="A84" s="190"/>
      <c r="B84" s="177"/>
      <c r="C84" s="155" t="s">
        <v>2753</v>
      </c>
      <c r="D84" s="40" t="s">
        <v>391</v>
      </c>
      <c r="E84" s="40" t="s">
        <v>2065</v>
      </c>
      <c r="F84" s="40"/>
      <c r="G84" s="40" t="s">
        <v>2754</v>
      </c>
      <c r="H84" s="40" t="s">
        <v>429</v>
      </c>
      <c r="I84" s="40">
        <v>14.625</v>
      </c>
      <c r="J84" s="40" t="s">
        <v>75</v>
      </c>
      <c r="K84" s="40" t="s">
        <v>429</v>
      </c>
      <c r="L84" s="40">
        <v>14.625</v>
      </c>
      <c r="M84" s="40" t="s">
        <v>75</v>
      </c>
      <c r="N84" s="40" t="s">
        <v>429</v>
      </c>
      <c r="O84" s="40">
        <v>14.625</v>
      </c>
      <c r="P84" s="40" t="s">
        <v>75</v>
      </c>
      <c r="Q84" s="177"/>
      <c r="R84" s="177"/>
      <c r="S84" s="177"/>
      <c r="T84" s="177"/>
    </row>
    <row r="85" spans="1:23" ht="72" x14ac:dyDescent="0.25">
      <c r="A85" s="190"/>
      <c r="B85" s="177"/>
      <c r="C85" s="155" t="s">
        <v>430</v>
      </c>
      <c r="D85" s="40"/>
      <c r="E85" s="40" t="s">
        <v>2755</v>
      </c>
      <c r="F85" s="40"/>
      <c r="G85" s="40" t="s">
        <v>432</v>
      </c>
      <c r="H85" s="40" t="s">
        <v>433</v>
      </c>
      <c r="I85" s="40">
        <v>0</v>
      </c>
      <c r="J85" s="40"/>
      <c r="K85" s="40" t="s">
        <v>433</v>
      </c>
      <c r="L85" s="40">
        <v>0</v>
      </c>
      <c r="M85" s="40"/>
      <c r="N85" s="40" t="s">
        <v>2756</v>
      </c>
      <c r="O85" s="40">
        <v>0</v>
      </c>
      <c r="P85" s="40"/>
      <c r="Q85" s="177"/>
      <c r="R85" s="177"/>
      <c r="S85" s="177"/>
      <c r="T85" s="177"/>
    </row>
    <row r="86" spans="1:23" ht="125.25" customHeight="1" x14ac:dyDescent="0.25">
      <c r="A86" s="190"/>
      <c r="B86" s="177"/>
      <c r="C86" s="155" t="s">
        <v>2757</v>
      </c>
      <c r="D86" s="40" t="s">
        <v>391</v>
      </c>
      <c r="E86" s="40" t="s">
        <v>2065</v>
      </c>
      <c r="F86" s="40"/>
      <c r="G86" s="40" t="s">
        <v>436</v>
      </c>
      <c r="H86" s="40" t="s">
        <v>437</v>
      </c>
      <c r="I86" s="40">
        <v>15</v>
      </c>
      <c r="J86" s="40" t="s">
        <v>195</v>
      </c>
      <c r="K86" s="40" t="s">
        <v>437</v>
      </c>
      <c r="L86" s="40">
        <v>15</v>
      </c>
      <c r="M86" s="40" t="s">
        <v>195</v>
      </c>
      <c r="N86" s="40" t="s">
        <v>2758</v>
      </c>
      <c r="O86" s="40">
        <v>15</v>
      </c>
      <c r="P86" s="40" t="s">
        <v>195</v>
      </c>
      <c r="Q86" s="177"/>
      <c r="R86" s="177"/>
      <c r="S86" s="177"/>
      <c r="T86" s="177"/>
    </row>
    <row r="87" spans="1:23" ht="66.75" customHeight="1" x14ac:dyDescent="0.25">
      <c r="A87" s="190"/>
      <c r="B87" s="177"/>
      <c r="C87" s="155" t="s">
        <v>439</v>
      </c>
      <c r="D87" s="40" t="s">
        <v>2759</v>
      </c>
      <c r="E87" s="40" t="s">
        <v>2065</v>
      </c>
      <c r="F87" s="40"/>
      <c r="G87" s="40">
        <v>75</v>
      </c>
      <c r="H87" s="40">
        <v>25</v>
      </c>
      <c r="I87" s="40">
        <v>281.25</v>
      </c>
      <c r="J87" s="40" t="s">
        <v>195</v>
      </c>
      <c r="K87" s="40">
        <v>25</v>
      </c>
      <c r="L87" s="40">
        <v>281.25</v>
      </c>
      <c r="M87" s="40" t="s">
        <v>195</v>
      </c>
      <c r="N87" s="40">
        <v>25</v>
      </c>
      <c r="O87" s="40">
        <v>281.25</v>
      </c>
      <c r="P87" s="40" t="s">
        <v>195</v>
      </c>
      <c r="Q87" s="177"/>
      <c r="R87" s="177"/>
      <c r="S87" s="177"/>
      <c r="T87" s="177"/>
    </row>
    <row r="88" spans="1:23" ht="54" x14ac:dyDescent="0.25">
      <c r="A88" s="190"/>
      <c r="B88" s="177"/>
      <c r="C88" s="155" t="s">
        <v>442</v>
      </c>
      <c r="D88" s="155" t="s">
        <v>2760</v>
      </c>
      <c r="E88" s="40" t="s">
        <v>2065</v>
      </c>
      <c r="F88" s="40"/>
      <c r="G88" s="40">
        <v>375</v>
      </c>
      <c r="H88" s="40">
        <v>100</v>
      </c>
      <c r="I88" s="40">
        <v>3750</v>
      </c>
      <c r="J88" s="40" t="s">
        <v>195</v>
      </c>
      <c r="K88" s="40">
        <v>125</v>
      </c>
      <c r="L88" s="40">
        <v>4687.5</v>
      </c>
      <c r="M88" s="40" t="s">
        <v>195</v>
      </c>
      <c r="N88" s="40">
        <v>150</v>
      </c>
      <c r="O88" s="40">
        <v>5625</v>
      </c>
      <c r="P88" s="40" t="s">
        <v>195</v>
      </c>
      <c r="Q88" s="40"/>
      <c r="R88" s="40"/>
      <c r="S88" s="40"/>
      <c r="T88" s="40" t="s">
        <v>185</v>
      </c>
      <c r="U88" s="225" t="s">
        <v>30</v>
      </c>
      <c r="V88" s="40" t="s">
        <v>393</v>
      </c>
      <c r="W88" s="40"/>
    </row>
    <row r="89" spans="1:23" ht="54" x14ac:dyDescent="0.25">
      <c r="A89" s="190"/>
      <c r="B89" s="177"/>
      <c r="C89" s="155" t="s">
        <v>444</v>
      </c>
      <c r="D89" s="155" t="s">
        <v>2760</v>
      </c>
      <c r="E89" s="40" t="s">
        <v>2065</v>
      </c>
      <c r="F89" s="40"/>
      <c r="G89" s="40">
        <v>1060</v>
      </c>
      <c r="H89" s="40">
        <v>260</v>
      </c>
      <c r="I89" s="40">
        <v>585</v>
      </c>
      <c r="J89" s="40" t="s">
        <v>195</v>
      </c>
      <c r="K89" s="40">
        <v>350</v>
      </c>
      <c r="L89" s="40">
        <v>787.5</v>
      </c>
      <c r="M89" s="40" t="s">
        <v>195</v>
      </c>
      <c r="N89" s="40">
        <v>450</v>
      </c>
      <c r="O89" s="40">
        <v>1012.5</v>
      </c>
      <c r="P89" s="40" t="s">
        <v>195</v>
      </c>
      <c r="Q89" s="40"/>
      <c r="R89" s="40"/>
      <c r="S89" s="40"/>
      <c r="T89" s="40" t="s">
        <v>185</v>
      </c>
      <c r="U89" s="225" t="s">
        <v>30</v>
      </c>
      <c r="V89" s="40" t="s">
        <v>393</v>
      </c>
      <c r="W89" s="40" t="s">
        <v>445</v>
      </c>
    </row>
    <row r="90" spans="1:23" ht="72" x14ac:dyDescent="0.25">
      <c r="A90" s="190"/>
      <c r="B90" s="177"/>
      <c r="C90" s="155" t="s">
        <v>446</v>
      </c>
      <c r="D90" s="155" t="s">
        <v>391</v>
      </c>
      <c r="E90" s="40" t="s">
        <v>2065</v>
      </c>
      <c r="F90" s="40"/>
      <c r="G90" s="40">
        <v>150</v>
      </c>
      <c r="H90" s="40">
        <v>50</v>
      </c>
      <c r="I90" s="40">
        <v>187.5</v>
      </c>
      <c r="J90" s="40" t="s">
        <v>195</v>
      </c>
      <c r="K90" s="40">
        <v>50</v>
      </c>
      <c r="L90" s="40">
        <v>187.5</v>
      </c>
      <c r="M90" s="40" t="s">
        <v>195</v>
      </c>
      <c r="N90" s="40">
        <v>50</v>
      </c>
      <c r="O90" s="40">
        <v>187.5</v>
      </c>
      <c r="P90" s="40" t="s">
        <v>195</v>
      </c>
      <c r="Q90" s="40"/>
      <c r="R90" s="40"/>
      <c r="S90" s="40"/>
      <c r="T90" s="40" t="s">
        <v>185</v>
      </c>
      <c r="U90" s="230" t="s">
        <v>30</v>
      </c>
      <c r="V90" s="231" t="s">
        <v>393</v>
      </c>
      <c r="W90" s="231"/>
    </row>
    <row r="91" spans="1:23" ht="90" x14ac:dyDescent="0.25">
      <c r="A91" s="190">
        <v>17</v>
      </c>
      <c r="B91" s="232" t="s">
        <v>2761</v>
      </c>
      <c r="C91" s="155" t="s">
        <v>2762</v>
      </c>
      <c r="D91" s="155" t="s">
        <v>2763</v>
      </c>
      <c r="E91" s="177"/>
      <c r="F91" s="177"/>
      <c r="G91" s="177"/>
      <c r="H91" s="177"/>
      <c r="I91" s="177"/>
      <c r="J91" s="177"/>
      <c r="K91" s="177"/>
      <c r="L91" s="177"/>
      <c r="M91" s="177"/>
      <c r="N91" s="177"/>
      <c r="O91" s="177"/>
      <c r="P91" s="177"/>
      <c r="Q91" s="177"/>
      <c r="R91" s="177"/>
      <c r="S91" s="177"/>
      <c r="T91" s="177"/>
      <c r="U91" s="213"/>
      <c r="V91" s="177"/>
      <c r="W91" s="40" t="s">
        <v>2761</v>
      </c>
    </row>
  </sheetData>
  <mergeCells count="76">
    <mergeCell ref="W60:W61"/>
    <mergeCell ref="C64:C65"/>
    <mergeCell ref="I64:I65"/>
    <mergeCell ref="J64:J65"/>
    <mergeCell ref="L64:L65"/>
    <mergeCell ref="M64:M65"/>
    <mergeCell ref="O64:O65"/>
    <mergeCell ref="W64:W65"/>
    <mergeCell ref="R60:R61"/>
    <mergeCell ref="S60:S61"/>
    <mergeCell ref="T60:T61"/>
    <mergeCell ref="U60:U61"/>
    <mergeCell ref="V60:V61"/>
    <mergeCell ref="H60:H61"/>
    <mergeCell ref="K60:K61"/>
    <mergeCell ref="N60:N61"/>
    <mergeCell ref="P60:P61"/>
    <mergeCell ref="Q60:Q61"/>
    <mergeCell ref="C60:C63"/>
    <mergeCell ref="D60:D61"/>
    <mergeCell ref="E60:E61"/>
    <mergeCell ref="F60:F61"/>
    <mergeCell ref="G60:G61"/>
    <mergeCell ref="V32:V35"/>
    <mergeCell ref="W32:W35"/>
    <mergeCell ref="Q32:Q35"/>
    <mergeCell ref="R32:R35"/>
    <mergeCell ref="S32:S35"/>
    <mergeCell ref="T32:T35"/>
    <mergeCell ref="U32:U35"/>
    <mergeCell ref="G32:G35"/>
    <mergeCell ref="H32:H35"/>
    <mergeCell ref="I32:I35"/>
    <mergeCell ref="J32:J35"/>
    <mergeCell ref="K32:K35"/>
    <mergeCell ref="B24:B26"/>
    <mergeCell ref="C30:C31"/>
    <mergeCell ref="E32:E35"/>
    <mergeCell ref="F32:F35"/>
    <mergeCell ref="B9:B10"/>
    <mergeCell ref="B12:B13"/>
    <mergeCell ref="B18:B19"/>
    <mergeCell ref="B20:B21"/>
    <mergeCell ref="B22:B23"/>
    <mergeCell ref="L32:L35"/>
    <mergeCell ref="M32:M35"/>
    <mergeCell ref="N32:N35"/>
    <mergeCell ref="O32:O35"/>
    <mergeCell ref="P32:P35"/>
    <mergeCell ref="A3:A4"/>
    <mergeCell ref="B3:B4"/>
    <mergeCell ref="C3:C4"/>
    <mergeCell ref="D3:D4"/>
    <mergeCell ref="E3:G3"/>
    <mergeCell ref="G7:G8"/>
    <mergeCell ref="W3:W4"/>
    <mergeCell ref="H3:J3"/>
    <mergeCell ref="K3:M3"/>
    <mergeCell ref="N3:P3"/>
    <mergeCell ref="Q3:S3"/>
    <mergeCell ref="T3:U3"/>
    <mergeCell ref="V3:V4"/>
    <mergeCell ref="Q7:Q8"/>
    <mergeCell ref="R7:R8"/>
    <mergeCell ref="W7:W8"/>
    <mergeCell ref="F7:F8"/>
    <mergeCell ref="E7:E8"/>
    <mergeCell ref="D7:D8"/>
    <mergeCell ref="C7:C8"/>
    <mergeCell ref="B7:B8"/>
    <mergeCell ref="C75:C76"/>
    <mergeCell ref="D75:D76"/>
    <mergeCell ref="I66:I67"/>
    <mergeCell ref="O66:O67"/>
    <mergeCell ref="W66:W67"/>
    <mergeCell ref="C66:C67"/>
  </mergeCells>
  <printOptions horizontalCentered="1" verticalCentered="1"/>
  <pageMargins left="0.7" right="0.7" top="0.5" bottom="0.5" header="0.3" footer="0.3"/>
  <pageSetup paperSize="8"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tabSelected="1" zoomScale="70" zoomScaleNormal="70" workbookViewId="0">
      <pane xSplit="1" ySplit="3" topLeftCell="B4" activePane="bottomRight" state="frozen"/>
      <selection activeCell="B32" sqref="B32"/>
      <selection pane="topRight" activeCell="B32" sqref="B32"/>
      <selection pane="bottomLeft" activeCell="B32" sqref="B32"/>
      <selection pane="bottomRight" activeCell="V6" sqref="V6"/>
    </sheetView>
  </sheetViews>
  <sheetFormatPr defaultRowHeight="18" x14ac:dyDescent="0.25"/>
  <cols>
    <col min="1" max="1" width="13.5703125" style="98" customWidth="1"/>
    <col min="2" max="2" width="19.140625" style="117" customWidth="1"/>
    <col min="3" max="3" width="17.7109375" style="98" customWidth="1"/>
    <col min="4" max="7" width="9.28515625" style="98" bestFit="1" customWidth="1"/>
    <col min="8" max="8" width="9.5703125" style="98" bestFit="1" customWidth="1"/>
    <col min="9" max="9" width="12.85546875" style="98" customWidth="1"/>
    <col min="10" max="12" width="9.5703125" style="98" bestFit="1" customWidth="1"/>
    <col min="13" max="13" width="12.7109375" style="98" customWidth="1"/>
    <col min="14" max="14" width="9.5703125" style="98" bestFit="1" customWidth="1"/>
    <col min="15" max="15" width="11.140625" style="98" customWidth="1"/>
    <col min="16" max="16" width="9.28515625" style="98" bestFit="1" customWidth="1"/>
    <col min="17" max="20" width="9.140625" style="98"/>
    <col min="21" max="21" width="15" style="98" customWidth="1"/>
    <col min="22" max="22" width="20.85546875" style="203" customWidth="1"/>
    <col min="23" max="16384" width="9.140625" style="98"/>
  </cols>
  <sheetData>
    <row r="1" spans="1:23" ht="16.5" customHeight="1" x14ac:dyDescent="0.25">
      <c r="B1" s="149" t="s">
        <v>2767</v>
      </c>
      <c r="C1" s="150"/>
      <c r="D1" s="150"/>
      <c r="E1" s="150"/>
      <c r="F1" s="150"/>
      <c r="G1" s="150"/>
      <c r="H1" s="150"/>
      <c r="I1" s="150"/>
      <c r="J1" s="150"/>
      <c r="K1" s="150"/>
      <c r="L1" s="150"/>
      <c r="M1" s="150"/>
      <c r="N1" s="150"/>
      <c r="O1" s="150"/>
      <c r="P1" s="150"/>
      <c r="Q1" s="150"/>
      <c r="R1" s="150"/>
      <c r="S1" s="150"/>
      <c r="T1" s="150"/>
      <c r="U1" s="150"/>
      <c r="V1" s="1030"/>
      <c r="W1" s="151"/>
    </row>
    <row r="2" spans="1:23" x14ac:dyDescent="0.25">
      <c r="A2" s="941" t="s">
        <v>1879</v>
      </c>
      <c r="B2" s="970" t="s">
        <v>2771</v>
      </c>
      <c r="C2" s="941" t="s">
        <v>2768</v>
      </c>
      <c r="D2" s="941" t="s">
        <v>4</v>
      </c>
      <c r="E2" s="941"/>
      <c r="F2" s="941"/>
      <c r="G2" s="941" t="s">
        <v>297</v>
      </c>
      <c r="H2" s="941"/>
      <c r="I2" s="941"/>
      <c r="J2" s="941" t="s">
        <v>298</v>
      </c>
      <c r="K2" s="941"/>
      <c r="L2" s="941"/>
      <c r="M2" s="941" t="s">
        <v>299</v>
      </c>
      <c r="N2" s="941"/>
      <c r="O2" s="941"/>
      <c r="P2" s="941" t="s">
        <v>300</v>
      </c>
      <c r="Q2" s="941"/>
      <c r="R2" s="941"/>
      <c r="S2" s="941" t="s">
        <v>9</v>
      </c>
      <c r="T2" s="941"/>
      <c r="U2" s="968" t="s">
        <v>302</v>
      </c>
      <c r="V2" s="637" t="s">
        <v>2769</v>
      </c>
      <c r="W2" s="151"/>
    </row>
    <row r="3" spans="1:23" ht="136.5" x14ac:dyDescent="0.25">
      <c r="A3" s="941"/>
      <c r="B3" s="971"/>
      <c r="C3" s="968"/>
      <c r="D3" s="152" t="s">
        <v>12</v>
      </c>
      <c r="E3" s="152" t="s">
        <v>1621</v>
      </c>
      <c r="F3" s="152" t="s">
        <v>14</v>
      </c>
      <c r="G3" s="153" t="s">
        <v>15</v>
      </c>
      <c r="H3" s="153" t="s">
        <v>2770</v>
      </c>
      <c r="I3" s="153" t="s">
        <v>2387</v>
      </c>
      <c r="J3" s="153" t="s">
        <v>15</v>
      </c>
      <c r="K3" s="153" t="s">
        <v>2770</v>
      </c>
      <c r="L3" s="153" t="s">
        <v>2387</v>
      </c>
      <c r="M3" s="153" t="s">
        <v>15</v>
      </c>
      <c r="N3" s="153" t="s">
        <v>2770</v>
      </c>
      <c r="O3" s="153" t="s">
        <v>2387</v>
      </c>
      <c r="P3" s="153" t="s">
        <v>19</v>
      </c>
      <c r="Q3" s="153" t="s">
        <v>20</v>
      </c>
      <c r="R3" s="153" t="s">
        <v>21</v>
      </c>
      <c r="S3" s="153" t="s">
        <v>22</v>
      </c>
      <c r="T3" s="153" t="s">
        <v>23</v>
      </c>
      <c r="U3" s="969"/>
      <c r="V3" s="952"/>
      <c r="W3" s="151"/>
    </row>
    <row r="4" spans="1:23" ht="31.5" customHeight="1" x14ac:dyDescent="0.25">
      <c r="A4" s="154" t="s">
        <v>2772</v>
      </c>
      <c r="B4" s="155" t="s">
        <v>2697</v>
      </c>
      <c r="C4" s="40" t="s">
        <v>391</v>
      </c>
      <c r="D4" s="40" t="s">
        <v>392</v>
      </c>
      <c r="E4" s="40"/>
      <c r="F4" s="40">
        <v>3000</v>
      </c>
      <c r="G4" s="40">
        <v>1000</v>
      </c>
      <c r="H4" s="40">
        <v>1200</v>
      </c>
      <c r="I4" s="40" t="s">
        <v>195</v>
      </c>
      <c r="J4" s="40">
        <v>1000</v>
      </c>
      <c r="K4" s="40">
        <v>1200</v>
      </c>
      <c r="L4" s="40" t="s">
        <v>195</v>
      </c>
      <c r="M4" s="40">
        <v>1000</v>
      </c>
      <c r="N4" s="40">
        <v>1200</v>
      </c>
      <c r="O4" s="40" t="s">
        <v>195</v>
      </c>
      <c r="P4" s="40"/>
      <c r="Q4" s="40"/>
      <c r="R4" s="40"/>
      <c r="S4" s="40" t="s">
        <v>185</v>
      </c>
      <c r="T4" s="40" t="s">
        <v>30</v>
      </c>
      <c r="U4" s="40" t="s">
        <v>393</v>
      </c>
      <c r="V4" s="622"/>
    </row>
    <row r="5" spans="1:23" ht="32.25" customHeight="1" x14ac:dyDescent="0.25">
      <c r="B5" s="155" t="s">
        <v>394</v>
      </c>
      <c r="C5" s="40" t="s">
        <v>391</v>
      </c>
      <c r="D5" s="40" t="s">
        <v>2065</v>
      </c>
      <c r="E5" s="40">
        <v>19300</v>
      </c>
      <c r="F5" s="40">
        <v>275000</v>
      </c>
      <c r="G5" s="40">
        <v>225000</v>
      </c>
      <c r="H5" s="40">
        <v>27</v>
      </c>
      <c r="I5" s="40" t="s">
        <v>195</v>
      </c>
      <c r="J5" s="40">
        <v>250000</v>
      </c>
      <c r="K5" s="40">
        <v>30</v>
      </c>
      <c r="L5" s="40" t="s">
        <v>195</v>
      </c>
      <c r="M5" s="40">
        <v>275000</v>
      </c>
      <c r="N5" s="40">
        <v>33</v>
      </c>
      <c r="O5" s="40" t="s">
        <v>195</v>
      </c>
      <c r="P5" s="40"/>
      <c r="Q5" s="40"/>
      <c r="R5" s="40"/>
      <c r="S5" s="40" t="s">
        <v>185</v>
      </c>
      <c r="T5" s="40" t="s">
        <v>30</v>
      </c>
      <c r="U5" s="40" t="s">
        <v>393</v>
      </c>
      <c r="V5" s="622"/>
    </row>
    <row r="6" spans="1:23" ht="74.25" customHeight="1" x14ac:dyDescent="0.25">
      <c r="B6" s="155" t="s">
        <v>2698</v>
      </c>
      <c r="C6" s="40" t="s">
        <v>396</v>
      </c>
      <c r="D6" s="40"/>
      <c r="E6" s="40"/>
      <c r="F6" s="40" t="s">
        <v>28</v>
      </c>
      <c r="G6" s="40" t="s">
        <v>28</v>
      </c>
      <c r="H6" s="40" t="s">
        <v>28</v>
      </c>
      <c r="I6" s="40"/>
      <c r="J6" s="40" t="s">
        <v>28</v>
      </c>
      <c r="K6" s="40" t="s">
        <v>28</v>
      </c>
      <c r="L6" s="40"/>
      <c r="M6" s="40" t="s">
        <v>28</v>
      </c>
      <c r="N6" s="40" t="s">
        <v>28</v>
      </c>
      <c r="O6" s="40"/>
      <c r="P6" s="40"/>
      <c r="Q6" s="40"/>
      <c r="R6" s="40" t="s">
        <v>397</v>
      </c>
      <c r="S6" s="40" t="s">
        <v>185</v>
      </c>
      <c r="T6" s="40" t="s">
        <v>398</v>
      </c>
      <c r="U6" s="40" t="s">
        <v>393</v>
      </c>
      <c r="V6" s="622" t="s">
        <v>2699</v>
      </c>
    </row>
    <row r="7" spans="1:23" ht="72" x14ac:dyDescent="0.25">
      <c r="B7" s="155" t="s">
        <v>400</v>
      </c>
      <c r="C7" s="40" t="s">
        <v>396</v>
      </c>
      <c r="D7" s="40"/>
      <c r="E7" s="40"/>
      <c r="F7" s="40" t="s">
        <v>28</v>
      </c>
      <c r="G7" s="40" t="s">
        <v>28</v>
      </c>
      <c r="H7" s="40" t="s">
        <v>28</v>
      </c>
      <c r="I7" s="40"/>
      <c r="J7" s="40" t="s">
        <v>28</v>
      </c>
      <c r="K7" s="40" t="s">
        <v>28</v>
      </c>
      <c r="L7" s="40"/>
      <c r="M7" s="40" t="s">
        <v>28</v>
      </c>
      <c r="N7" s="40" t="s">
        <v>28</v>
      </c>
      <c r="O7" s="40"/>
      <c r="P7" s="40"/>
      <c r="Q7" s="40" t="s">
        <v>20</v>
      </c>
      <c r="R7" s="40"/>
      <c r="S7" s="40" t="s">
        <v>185</v>
      </c>
      <c r="T7" s="40" t="s">
        <v>398</v>
      </c>
      <c r="U7" s="40" t="s">
        <v>393</v>
      </c>
      <c r="V7" s="622" t="s">
        <v>2700</v>
      </c>
    </row>
    <row r="8" spans="1:23" ht="27.75" customHeight="1" x14ac:dyDescent="0.25">
      <c r="B8" s="155" t="s">
        <v>403</v>
      </c>
      <c r="C8" s="40" t="s">
        <v>391</v>
      </c>
      <c r="D8" s="40" t="s">
        <v>2065</v>
      </c>
      <c r="E8" s="40">
        <v>0</v>
      </c>
      <c r="F8" s="40">
        <v>75</v>
      </c>
      <c r="G8" s="40">
        <v>25</v>
      </c>
      <c r="H8" s="40">
        <v>18.75</v>
      </c>
      <c r="I8" s="40" t="s">
        <v>195</v>
      </c>
      <c r="J8" s="40">
        <v>25</v>
      </c>
      <c r="K8" s="40">
        <v>18.75</v>
      </c>
      <c r="L8" s="40" t="s">
        <v>195</v>
      </c>
      <c r="M8" s="40">
        <v>25</v>
      </c>
      <c r="N8" s="40">
        <v>18.75</v>
      </c>
      <c r="O8" s="40" t="s">
        <v>195</v>
      </c>
      <c r="P8" s="40"/>
      <c r="Q8" s="40"/>
      <c r="R8" s="40"/>
      <c r="S8" s="40" t="s">
        <v>185</v>
      </c>
      <c r="T8" s="40" t="s">
        <v>30</v>
      </c>
      <c r="U8" s="40" t="s">
        <v>393</v>
      </c>
      <c r="V8" s="622" t="s">
        <v>2701</v>
      </c>
    </row>
    <row r="9" spans="1:23" ht="27.75" customHeight="1" x14ac:dyDescent="0.25">
      <c r="B9" s="155" t="s">
        <v>405</v>
      </c>
      <c r="C9" s="40" t="s">
        <v>391</v>
      </c>
      <c r="D9" s="40" t="s">
        <v>2065</v>
      </c>
      <c r="E9" s="40">
        <v>0</v>
      </c>
      <c r="F9" s="40">
        <v>5</v>
      </c>
      <c r="G9" s="40">
        <v>2</v>
      </c>
      <c r="H9" s="40">
        <v>400</v>
      </c>
      <c r="I9" s="40" t="s">
        <v>195</v>
      </c>
      <c r="J9" s="40">
        <v>2</v>
      </c>
      <c r="K9" s="40">
        <v>400</v>
      </c>
      <c r="L9" s="40" t="s">
        <v>195</v>
      </c>
      <c r="M9" s="40">
        <v>1</v>
      </c>
      <c r="N9" s="40">
        <v>200</v>
      </c>
      <c r="O9" s="40" t="s">
        <v>195</v>
      </c>
      <c r="P9" s="40"/>
      <c r="Q9" s="40"/>
      <c r="R9" s="40"/>
      <c r="S9" s="40" t="s">
        <v>185</v>
      </c>
      <c r="T9" s="40" t="s">
        <v>30</v>
      </c>
      <c r="U9" s="40" t="s">
        <v>393</v>
      </c>
      <c r="V9" s="622" t="s">
        <v>2701</v>
      </c>
    </row>
    <row r="10" spans="1:23" ht="54" x14ac:dyDescent="0.25">
      <c r="B10" s="796" t="s">
        <v>406</v>
      </c>
      <c r="C10" s="912" t="s">
        <v>391</v>
      </c>
      <c r="D10" s="40" t="s">
        <v>2065</v>
      </c>
      <c r="E10" s="40">
        <v>25</v>
      </c>
      <c r="F10" s="40" t="s">
        <v>407</v>
      </c>
      <c r="G10" s="40" t="s">
        <v>408</v>
      </c>
      <c r="H10" s="40">
        <v>75</v>
      </c>
      <c r="I10" s="40" t="s">
        <v>195</v>
      </c>
      <c r="J10" s="40" t="s">
        <v>408</v>
      </c>
      <c r="K10" s="40">
        <v>75</v>
      </c>
      <c r="L10" s="40" t="s">
        <v>195</v>
      </c>
      <c r="M10" s="40" t="s">
        <v>408</v>
      </c>
      <c r="N10" s="40">
        <v>75</v>
      </c>
      <c r="O10" s="40" t="s">
        <v>195</v>
      </c>
      <c r="P10" s="40"/>
      <c r="Q10" s="40"/>
      <c r="R10" s="40"/>
      <c r="S10" s="40" t="s">
        <v>185</v>
      </c>
      <c r="T10" s="40" t="s">
        <v>30</v>
      </c>
      <c r="U10" s="40" t="s">
        <v>393</v>
      </c>
      <c r="V10" s="622"/>
    </row>
    <row r="11" spans="1:23" ht="54" x14ac:dyDescent="0.25">
      <c r="B11" s="796"/>
      <c r="C11" s="912"/>
      <c r="D11" s="40" t="s">
        <v>2065</v>
      </c>
      <c r="E11" s="40">
        <v>1</v>
      </c>
      <c r="F11" s="40" t="s">
        <v>409</v>
      </c>
      <c r="G11" s="40" t="s">
        <v>410</v>
      </c>
      <c r="H11" s="40">
        <v>3</v>
      </c>
      <c r="I11" s="40" t="s">
        <v>195</v>
      </c>
      <c r="J11" s="40" t="s">
        <v>411</v>
      </c>
      <c r="K11" s="40">
        <v>1.5</v>
      </c>
      <c r="L11" s="40" t="s">
        <v>195</v>
      </c>
      <c r="M11" s="40" t="s">
        <v>411</v>
      </c>
      <c r="N11" s="40">
        <v>1.5</v>
      </c>
      <c r="O11" s="40" t="s">
        <v>195</v>
      </c>
      <c r="P11" s="40"/>
      <c r="Q11" s="40"/>
      <c r="R11" s="40"/>
      <c r="S11" s="40" t="s">
        <v>185</v>
      </c>
      <c r="T11" s="40" t="s">
        <v>30</v>
      </c>
      <c r="U11" s="40" t="s">
        <v>393</v>
      </c>
      <c r="V11" s="622"/>
    </row>
    <row r="12" spans="1:23" ht="32.25" customHeight="1" x14ac:dyDescent="0.25">
      <c r="B12" s="155" t="s">
        <v>2746</v>
      </c>
      <c r="C12" s="40" t="s">
        <v>391</v>
      </c>
      <c r="D12" s="40" t="s">
        <v>2065</v>
      </c>
      <c r="E12" s="40">
        <v>0</v>
      </c>
      <c r="F12" s="40">
        <v>60</v>
      </c>
      <c r="G12" s="40">
        <v>20</v>
      </c>
      <c r="H12" s="40">
        <v>67.5</v>
      </c>
      <c r="I12" s="40" t="s">
        <v>195</v>
      </c>
      <c r="J12" s="40">
        <v>20</v>
      </c>
      <c r="K12" s="40">
        <v>67.5</v>
      </c>
      <c r="L12" s="40" t="s">
        <v>195</v>
      </c>
      <c r="M12" s="40">
        <v>20</v>
      </c>
      <c r="N12" s="40">
        <v>67.5</v>
      </c>
      <c r="O12" s="40" t="s">
        <v>195</v>
      </c>
      <c r="P12" s="40"/>
      <c r="Q12" s="40"/>
      <c r="R12" s="40"/>
      <c r="S12" s="40" t="s">
        <v>185</v>
      </c>
      <c r="T12" s="40" t="s">
        <v>30</v>
      </c>
      <c r="U12" s="40" t="s">
        <v>393</v>
      </c>
      <c r="V12" s="622"/>
    </row>
    <row r="13" spans="1:23" ht="234" x14ac:dyDescent="0.25">
      <c r="B13" s="155" t="s">
        <v>2747</v>
      </c>
      <c r="C13" s="40" t="s">
        <v>414</v>
      </c>
      <c r="D13" s="40" t="s">
        <v>2065</v>
      </c>
      <c r="E13" s="40"/>
      <c r="F13" s="40">
        <v>150</v>
      </c>
      <c r="G13" s="40">
        <v>50</v>
      </c>
      <c r="H13" s="40">
        <v>82.5</v>
      </c>
      <c r="I13" s="40" t="s">
        <v>148</v>
      </c>
      <c r="J13" s="40">
        <v>50</v>
      </c>
      <c r="K13" s="40">
        <v>82.5</v>
      </c>
      <c r="L13" s="40" t="s">
        <v>148</v>
      </c>
      <c r="M13" s="40">
        <v>50</v>
      </c>
      <c r="N13" s="40">
        <v>82.5</v>
      </c>
      <c r="O13" s="40" t="s">
        <v>148</v>
      </c>
      <c r="P13" s="40"/>
      <c r="Q13" s="40"/>
      <c r="R13" s="40"/>
      <c r="S13" s="40" t="s">
        <v>185</v>
      </c>
      <c r="T13" s="40" t="s">
        <v>30</v>
      </c>
      <c r="U13" s="40" t="s">
        <v>393</v>
      </c>
      <c r="V13" s="622"/>
    </row>
    <row r="14" spans="1:23" ht="44.25" customHeight="1" x14ac:dyDescent="0.25">
      <c r="B14" s="155" t="s">
        <v>415</v>
      </c>
      <c r="C14" s="40" t="s">
        <v>414</v>
      </c>
      <c r="D14" s="40"/>
      <c r="E14" s="40"/>
      <c r="F14" s="40" t="s">
        <v>416</v>
      </c>
      <c r="G14" s="40" t="s">
        <v>2748</v>
      </c>
      <c r="H14" s="40">
        <v>400</v>
      </c>
      <c r="I14" s="40" t="s">
        <v>418</v>
      </c>
      <c r="J14" s="40" t="s">
        <v>2749</v>
      </c>
      <c r="K14" s="40">
        <v>400</v>
      </c>
      <c r="L14" s="40" t="s">
        <v>418</v>
      </c>
      <c r="M14" s="40" t="s">
        <v>2749</v>
      </c>
      <c r="N14" s="40">
        <v>400</v>
      </c>
      <c r="O14" s="40" t="s">
        <v>418</v>
      </c>
      <c r="P14" s="40"/>
      <c r="Q14" s="40"/>
      <c r="R14" s="40"/>
      <c r="S14" s="40" t="s">
        <v>185</v>
      </c>
      <c r="T14" s="40" t="s">
        <v>30</v>
      </c>
      <c r="U14" s="40" t="s">
        <v>393</v>
      </c>
      <c r="V14" s="622" t="s">
        <v>2750</v>
      </c>
    </row>
    <row r="15" spans="1:23" x14ac:dyDescent="0.25">
      <c r="A15" s="67" t="s">
        <v>441</v>
      </c>
    </row>
    <row r="16" spans="1:23" ht="54" x14ac:dyDescent="0.25">
      <c r="B16" s="40" t="s">
        <v>442</v>
      </c>
      <c r="C16" s="40" t="s">
        <v>2760</v>
      </c>
      <c r="D16" s="40" t="s">
        <v>2065</v>
      </c>
      <c r="E16" s="40"/>
      <c r="F16" s="40">
        <v>375</v>
      </c>
      <c r="G16" s="40">
        <v>100</v>
      </c>
      <c r="H16" s="40">
        <v>3750</v>
      </c>
      <c r="I16" s="40" t="s">
        <v>195</v>
      </c>
      <c r="J16" s="40">
        <v>125</v>
      </c>
      <c r="K16" s="40">
        <v>4687.5</v>
      </c>
      <c r="L16" s="40" t="s">
        <v>195</v>
      </c>
      <c r="M16" s="40">
        <v>150</v>
      </c>
      <c r="N16" s="40">
        <v>5625</v>
      </c>
      <c r="O16" s="40" t="s">
        <v>195</v>
      </c>
      <c r="P16" s="40"/>
      <c r="Q16" s="40"/>
      <c r="R16" s="40"/>
      <c r="S16" s="40" t="s">
        <v>185</v>
      </c>
      <c r="T16" s="40" t="s">
        <v>30</v>
      </c>
      <c r="U16" s="40" t="s">
        <v>393</v>
      </c>
      <c r="V16" s="622"/>
    </row>
    <row r="17" spans="1:22" ht="54" x14ac:dyDescent="0.25">
      <c r="B17" s="40" t="s">
        <v>444</v>
      </c>
      <c r="C17" s="40" t="s">
        <v>2760</v>
      </c>
      <c r="D17" s="40" t="s">
        <v>2065</v>
      </c>
      <c r="E17" s="40"/>
      <c r="F17" s="40">
        <v>1060</v>
      </c>
      <c r="G17" s="40">
        <v>260</v>
      </c>
      <c r="H17" s="40">
        <v>585</v>
      </c>
      <c r="I17" s="40" t="s">
        <v>195</v>
      </c>
      <c r="J17" s="40">
        <v>350</v>
      </c>
      <c r="K17" s="40">
        <v>787.5</v>
      </c>
      <c r="L17" s="40" t="s">
        <v>195</v>
      </c>
      <c r="M17" s="40">
        <v>450</v>
      </c>
      <c r="N17" s="40">
        <v>1012.5</v>
      </c>
      <c r="O17" s="40" t="s">
        <v>195</v>
      </c>
      <c r="P17" s="40"/>
      <c r="Q17" s="40"/>
      <c r="R17" s="40"/>
      <c r="S17" s="40" t="s">
        <v>185</v>
      </c>
      <c r="T17" s="40" t="s">
        <v>30</v>
      </c>
      <c r="U17" s="40" t="s">
        <v>393</v>
      </c>
      <c r="V17" s="622" t="s">
        <v>445</v>
      </c>
    </row>
    <row r="18" spans="1:22" ht="90" x14ac:dyDescent="0.25">
      <c r="B18" s="40" t="s">
        <v>446</v>
      </c>
      <c r="C18" s="40" t="s">
        <v>391</v>
      </c>
      <c r="D18" s="40" t="s">
        <v>2065</v>
      </c>
      <c r="E18" s="40"/>
      <c r="F18" s="40">
        <v>150</v>
      </c>
      <c r="G18" s="40">
        <v>50</v>
      </c>
      <c r="H18" s="40">
        <v>187.5</v>
      </c>
      <c r="I18" s="40" t="s">
        <v>195</v>
      </c>
      <c r="J18" s="40">
        <v>50</v>
      </c>
      <c r="K18" s="40">
        <v>187.5</v>
      </c>
      <c r="L18" s="40" t="s">
        <v>195</v>
      </c>
      <c r="M18" s="40">
        <v>50</v>
      </c>
      <c r="N18" s="40">
        <v>187.5</v>
      </c>
      <c r="O18" s="40" t="s">
        <v>195</v>
      </c>
      <c r="P18" s="40"/>
      <c r="Q18" s="40"/>
      <c r="R18" s="40"/>
      <c r="S18" s="40" t="s">
        <v>185</v>
      </c>
      <c r="T18" s="40" t="s">
        <v>30</v>
      </c>
      <c r="U18" s="40" t="s">
        <v>393</v>
      </c>
      <c r="V18" s="622"/>
    </row>
    <row r="20" spans="1:22" ht="49.5" customHeight="1" x14ac:dyDescent="0.25">
      <c r="A20" s="156" t="s">
        <v>2773</v>
      </c>
      <c r="B20" s="157" t="s">
        <v>2774</v>
      </c>
      <c r="C20" s="157" t="s">
        <v>2775</v>
      </c>
      <c r="D20" s="157" t="s">
        <v>2556</v>
      </c>
      <c r="E20" s="157" t="s">
        <v>2776</v>
      </c>
      <c r="F20" s="157" t="s">
        <v>2777</v>
      </c>
      <c r="G20" s="157">
        <v>1</v>
      </c>
      <c r="H20" s="157" t="s">
        <v>2016</v>
      </c>
      <c r="I20" s="157" t="s">
        <v>2778</v>
      </c>
      <c r="J20" s="157">
        <v>1</v>
      </c>
      <c r="K20" s="157" t="s">
        <v>2016</v>
      </c>
      <c r="L20" s="157" t="s">
        <v>2778</v>
      </c>
      <c r="M20" s="157" t="s">
        <v>2779</v>
      </c>
      <c r="N20" s="157" t="s">
        <v>2016</v>
      </c>
      <c r="O20" s="157" t="s">
        <v>2780</v>
      </c>
      <c r="P20" s="157" t="s">
        <v>2016</v>
      </c>
      <c r="Q20" s="157" t="s">
        <v>2016</v>
      </c>
      <c r="R20" s="157" t="s">
        <v>2016</v>
      </c>
      <c r="S20" s="157" t="s">
        <v>2633</v>
      </c>
      <c r="T20" s="157" t="s">
        <v>2781</v>
      </c>
      <c r="U20" s="157" t="s">
        <v>2782</v>
      </c>
      <c r="V20" s="17" t="s">
        <v>2783</v>
      </c>
    </row>
    <row r="21" spans="1:22" ht="36" x14ac:dyDescent="0.25">
      <c r="B21" s="158" t="s">
        <v>2784</v>
      </c>
      <c r="C21" s="157" t="s">
        <v>2785</v>
      </c>
      <c r="D21" s="157" t="s">
        <v>2786</v>
      </c>
      <c r="E21" s="157">
        <v>200</v>
      </c>
      <c r="F21" s="157">
        <v>20</v>
      </c>
      <c r="G21" s="157" t="s">
        <v>2016</v>
      </c>
      <c r="H21" s="157" t="s">
        <v>2787</v>
      </c>
      <c r="I21" s="157">
        <v>60</v>
      </c>
      <c r="J21" s="157" t="s">
        <v>2016</v>
      </c>
      <c r="K21" s="157" t="s">
        <v>2788</v>
      </c>
      <c r="L21" s="157" t="s">
        <v>2789</v>
      </c>
      <c r="M21" s="157" t="s">
        <v>2016</v>
      </c>
      <c r="N21" s="157" t="s">
        <v>2790</v>
      </c>
      <c r="O21" s="157" t="s">
        <v>2791</v>
      </c>
      <c r="P21" s="157" t="s">
        <v>2016</v>
      </c>
      <c r="Q21" s="157" t="s">
        <v>2016</v>
      </c>
      <c r="R21" s="157" t="s">
        <v>2016</v>
      </c>
      <c r="S21" s="157" t="s">
        <v>2016</v>
      </c>
      <c r="T21" s="157" t="s">
        <v>2178</v>
      </c>
      <c r="U21" s="159" t="s">
        <v>2178</v>
      </c>
    </row>
    <row r="22" spans="1:22" ht="36" x14ac:dyDescent="0.25">
      <c r="B22" s="158" t="s">
        <v>2792</v>
      </c>
      <c r="C22" s="157" t="s">
        <v>2016</v>
      </c>
      <c r="D22" s="157" t="s">
        <v>2016</v>
      </c>
      <c r="E22" s="157" t="s">
        <v>2016</v>
      </c>
      <c r="F22" s="157"/>
      <c r="G22" s="157"/>
      <c r="H22" s="157"/>
      <c r="I22" s="157"/>
      <c r="J22" s="157"/>
      <c r="K22" s="157"/>
      <c r="L22" s="157" t="s">
        <v>2016</v>
      </c>
      <c r="M22" s="157" t="s">
        <v>2016</v>
      </c>
      <c r="N22" s="157" t="s">
        <v>2016</v>
      </c>
      <c r="O22" s="157" t="s">
        <v>2016</v>
      </c>
      <c r="P22" s="157" t="s">
        <v>2016</v>
      </c>
      <c r="Q22" s="157" t="s">
        <v>2016</v>
      </c>
      <c r="R22" s="157" t="s">
        <v>2016</v>
      </c>
      <c r="S22" s="157" t="s">
        <v>2016</v>
      </c>
      <c r="T22" s="157" t="s">
        <v>2178</v>
      </c>
      <c r="U22" s="159" t="s">
        <v>2178</v>
      </c>
    </row>
    <row r="23" spans="1:22" ht="108" x14ac:dyDescent="0.25">
      <c r="B23" s="160" t="s">
        <v>2793</v>
      </c>
      <c r="C23" s="155" t="s">
        <v>2794</v>
      </c>
      <c r="D23" s="155" t="s">
        <v>2795</v>
      </c>
      <c r="E23" s="155" t="s">
        <v>2796</v>
      </c>
      <c r="F23" s="40" t="s">
        <v>2797</v>
      </c>
      <c r="G23" s="40" t="s">
        <v>2016</v>
      </c>
      <c r="H23" s="40" t="s">
        <v>2016</v>
      </c>
      <c r="I23" s="40" t="s">
        <v>2797</v>
      </c>
      <c r="J23" s="40" t="s">
        <v>2016</v>
      </c>
      <c r="K23" s="40" t="s">
        <v>2016</v>
      </c>
      <c r="L23" s="157" t="s">
        <v>2588</v>
      </c>
      <c r="M23" s="17" t="s">
        <v>2798</v>
      </c>
      <c r="N23" s="157" t="s">
        <v>2016</v>
      </c>
      <c r="O23" s="40"/>
      <c r="P23" s="40" t="s">
        <v>2016</v>
      </c>
      <c r="Q23" s="40" t="s">
        <v>2016</v>
      </c>
      <c r="R23" s="157" t="s">
        <v>2016</v>
      </c>
      <c r="S23" s="157" t="s">
        <v>2016</v>
      </c>
      <c r="T23" s="157"/>
      <c r="U23" s="159"/>
    </row>
    <row r="24" spans="1:22" ht="162" x14ac:dyDescent="0.25">
      <c r="B24" s="158" t="s">
        <v>2799</v>
      </c>
      <c r="C24" s="157" t="s">
        <v>2556</v>
      </c>
      <c r="D24" s="157" t="s">
        <v>2800</v>
      </c>
      <c r="E24" s="157" t="s">
        <v>2801</v>
      </c>
      <c r="F24" s="157" t="s">
        <v>2802</v>
      </c>
      <c r="G24" s="157" t="s">
        <v>2016</v>
      </c>
      <c r="H24" s="157" t="s">
        <v>2016</v>
      </c>
      <c r="I24" s="157" t="s">
        <v>2803</v>
      </c>
      <c r="J24" s="157" t="s">
        <v>2016</v>
      </c>
      <c r="K24" s="157" t="s">
        <v>2016</v>
      </c>
      <c r="L24" s="157" t="s">
        <v>2804</v>
      </c>
      <c r="M24" s="157" t="s">
        <v>2016</v>
      </c>
      <c r="N24" s="157" t="s">
        <v>2016</v>
      </c>
      <c r="O24" s="157" t="s">
        <v>2016</v>
      </c>
      <c r="P24" s="157" t="s">
        <v>2016</v>
      </c>
      <c r="Q24" s="157" t="s">
        <v>2016</v>
      </c>
      <c r="R24" s="157" t="s">
        <v>2016</v>
      </c>
      <c r="S24" s="157" t="s">
        <v>2016</v>
      </c>
      <c r="T24" s="157" t="s">
        <v>2178</v>
      </c>
      <c r="U24" s="159" t="s">
        <v>2178</v>
      </c>
    </row>
    <row r="25" spans="1:22" ht="90.75" thickBot="1" x14ac:dyDescent="0.3">
      <c r="B25" s="161" t="s">
        <v>2805</v>
      </c>
      <c r="C25" s="162" t="s">
        <v>2556</v>
      </c>
      <c r="D25" s="162" t="s">
        <v>2806</v>
      </c>
      <c r="E25" s="162" t="s">
        <v>2549</v>
      </c>
      <c r="F25" s="162" t="s">
        <v>2807</v>
      </c>
      <c r="G25" s="162" t="s">
        <v>2016</v>
      </c>
      <c r="H25" s="162" t="s">
        <v>2016</v>
      </c>
      <c r="I25" s="162" t="s">
        <v>2803</v>
      </c>
      <c r="J25" s="162" t="s">
        <v>2016</v>
      </c>
      <c r="K25" s="162" t="s">
        <v>2016</v>
      </c>
      <c r="L25" s="163" t="s">
        <v>2808</v>
      </c>
      <c r="M25" s="162" t="s">
        <v>2016</v>
      </c>
      <c r="N25" s="163" t="s">
        <v>2016</v>
      </c>
      <c r="O25" s="162" t="s">
        <v>2016</v>
      </c>
      <c r="P25" s="162" t="s">
        <v>2016</v>
      </c>
      <c r="Q25" s="162" t="s">
        <v>2016</v>
      </c>
      <c r="R25" s="163" t="s">
        <v>2016</v>
      </c>
      <c r="S25" s="163" t="s">
        <v>2016</v>
      </c>
      <c r="T25" s="163" t="s">
        <v>2809</v>
      </c>
      <c r="U25" s="164" t="s">
        <v>2809</v>
      </c>
    </row>
    <row r="26" spans="1:22" ht="108.75" thickBot="1" x14ac:dyDescent="0.3">
      <c r="A26" s="165" t="s">
        <v>2552</v>
      </c>
      <c r="B26" s="166" t="s">
        <v>2810</v>
      </c>
      <c r="C26" s="167" t="s">
        <v>2554</v>
      </c>
      <c r="D26" s="167" t="s">
        <v>2556</v>
      </c>
      <c r="E26" s="167" t="s">
        <v>2557</v>
      </c>
      <c r="F26" s="167" t="s">
        <v>2558</v>
      </c>
      <c r="G26" s="167" t="s">
        <v>2807</v>
      </c>
      <c r="H26" s="167" t="s">
        <v>2016</v>
      </c>
      <c r="I26" s="167" t="s">
        <v>2016</v>
      </c>
      <c r="J26" s="167" t="s">
        <v>2561</v>
      </c>
      <c r="K26" s="167" t="s">
        <v>2016</v>
      </c>
      <c r="L26" s="167" t="s">
        <v>2016</v>
      </c>
      <c r="M26" s="168" t="s">
        <v>2562</v>
      </c>
      <c r="N26" s="168" t="s">
        <v>2016</v>
      </c>
      <c r="O26" s="168" t="s">
        <v>2016</v>
      </c>
      <c r="P26" s="168" t="s">
        <v>2016</v>
      </c>
      <c r="Q26" s="168" t="s">
        <v>2016</v>
      </c>
      <c r="R26" s="168" t="s">
        <v>2016</v>
      </c>
      <c r="S26" s="168" t="s">
        <v>2016</v>
      </c>
      <c r="T26" s="168" t="s">
        <v>2016</v>
      </c>
      <c r="U26" s="168" t="s">
        <v>341</v>
      </c>
      <c r="V26" s="1031" t="s">
        <v>2563</v>
      </c>
    </row>
    <row r="27" spans="1:22" ht="72.75" thickBot="1" x14ac:dyDescent="0.3">
      <c r="B27" s="166" t="s">
        <v>2811</v>
      </c>
      <c r="C27" s="167" t="s">
        <v>2555</v>
      </c>
      <c r="D27" s="167" t="s">
        <v>2559</v>
      </c>
      <c r="E27" s="167" t="s">
        <v>2560</v>
      </c>
      <c r="F27" s="169">
        <v>0.2</v>
      </c>
      <c r="G27" s="167" t="s">
        <v>2016</v>
      </c>
      <c r="H27" s="167" t="s">
        <v>2016</v>
      </c>
      <c r="I27" s="167" t="s">
        <v>2016</v>
      </c>
      <c r="J27" s="169">
        <v>0.4</v>
      </c>
      <c r="K27" s="167" t="s">
        <v>2016</v>
      </c>
      <c r="L27" s="167" t="s">
        <v>2016</v>
      </c>
      <c r="M27" s="168" t="s">
        <v>2564</v>
      </c>
      <c r="N27" s="168" t="s">
        <v>2016</v>
      </c>
      <c r="O27" s="168" t="s">
        <v>2812</v>
      </c>
      <c r="P27" s="168" t="s">
        <v>2016</v>
      </c>
      <c r="Q27" s="168" t="s">
        <v>2016</v>
      </c>
      <c r="R27" s="168" t="s">
        <v>2016</v>
      </c>
      <c r="S27" s="168" t="s">
        <v>2016</v>
      </c>
      <c r="T27" s="168" t="s">
        <v>2016</v>
      </c>
      <c r="U27" s="168" t="s">
        <v>286</v>
      </c>
      <c r="V27" s="1031" t="s">
        <v>2566</v>
      </c>
    </row>
    <row r="28" spans="1:22" ht="72.75" thickBot="1" x14ac:dyDescent="0.3">
      <c r="A28" s="165" t="s">
        <v>2813</v>
      </c>
      <c r="B28" s="166" t="s">
        <v>2814</v>
      </c>
      <c r="C28" s="167" t="s">
        <v>2815</v>
      </c>
      <c r="D28" s="167" t="s">
        <v>2079</v>
      </c>
      <c r="E28" s="167" t="s">
        <v>2816</v>
      </c>
      <c r="F28" s="167" t="s">
        <v>2561</v>
      </c>
      <c r="G28" s="167" t="s">
        <v>2807</v>
      </c>
      <c r="H28" s="167" t="s">
        <v>2016</v>
      </c>
      <c r="I28" s="167" t="s">
        <v>2016</v>
      </c>
      <c r="J28" s="167" t="s">
        <v>2817</v>
      </c>
      <c r="K28" s="167" t="s">
        <v>2016</v>
      </c>
      <c r="L28" s="167" t="s">
        <v>2016</v>
      </c>
      <c r="M28" s="168" t="s">
        <v>2818</v>
      </c>
      <c r="N28" s="168" t="s">
        <v>2016</v>
      </c>
      <c r="O28" s="168" t="s">
        <v>2016</v>
      </c>
      <c r="P28" s="168" t="s">
        <v>2016</v>
      </c>
      <c r="Q28" s="168" t="s">
        <v>2016</v>
      </c>
      <c r="R28" s="168" t="s">
        <v>2016</v>
      </c>
      <c r="S28" s="168" t="s">
        <v>2016</v>
      </c>
      <c r="T28" s="168" t="s">
        <v>2016</v>
      </c>
      <c r="U28" s="168" t="s">
        <v>2819</v>
      </c>
      <c r="V28" s="1031" t="s">
        <v>2820</v>
      </c>
    </row>
    <row r="29" spans="1:22" ht="54.75" thickBot="1" x14ac:dyDescent="0.3">
      <c r="A29" s="165" t="s">
        <v>2548</v>
      </c>
      <c r="B29" s="166" t="s">
        <v>2821</v>
      </c>
      <c r="C29" s="167" t="s">
        <v>2822</v>
      </c>
      <c r="D29" s="167" t="s">
        <v>2823</v>
      </c>
      <c r="E29" s="167">
        <v>196</v>
      </c>
      <c r="F29" s="167">
        <v>18638</v>
      </c>
      <c r="G29" s="167">
        <v>2124</v>
      </c>
      <c r="H29" s="167" t="s">
        <v>2016</v>
      </c>
      <c r="I29" s="167" t="s">
        <v>2016</v>
      </c>
      <c r="J29" s="167">
        <v>8000</v>
      </c>
      <c r="K29" s="167" t="s">
        <v>2016</v>
      </c>
      <c r="L29" s="167" t="s">
        <v>2016</v>
      </c>
      <c r="M29" s="168">
        <v>10000</v>
      </c>
      <c r="N29" s="168" t="s">
        <v>2016</v>
      </c>
      <c r="O29" s="168" t="s">
        <v>2016</v>
      </c>
      <c r="P29" s="168" t="s">
        <v>2016</v>
      </c>
      <c r="Q29" s="168" t="s">
        <v>2016</v>
      </c>
      <c r="R29" s="168" t="s">
        <v>2016</v>
      </c>
      <c r="S29" s="168" t="s">
        <v>2016</v>
      </c>
      <c r="T29" s="168" t="s">
        <v>2016</v>
      </c>
      <c r="U29" s="168" t="s">
        <v>2824</v>
      </c>
      <c r="V29" s="1031" t="s">
        <v>2820</v>
      </c>
    </row>
    <row r="30" spans="1:22" ht="90.75" thickBot="1" x14ac:dyDescent="0.3">
      <c r="B30" s="166" t="s">
        <v>2825</v>
      </c>
      <c r="C30" s="167" t="s">
        <v>2826</v>
      </c>
      <c r="D30" s="167" t="s">
        <v>2827</v>
      </c>
      <c r="E30" s="167"/>
      <c r="F30" s="167"/>
      <c r="G30" s="167"/>
      <c r="H30" s="167"/>
      <c r="I30" s="167"/>
      <c r="J30" s="167"/>
      <c r="K30" s="167" t="s">
        <v>2828</v>
      </c>
      <c r="L30" s="167" t="s">
        <v>2828</v>
      </c>
      <c r="M30" s="168"/>
      <c r="N30" s="168"/>
      <c r="O30" s="168"/>
      <c r="P30" s="168"/>
      <c r="Q30" s="168"/>
      <c r="R30" s="168"/>
      <c r="S30" s="168"/>
      <c r="T30" s="168"/>
      <c r="U30" s="168" t="s">
        <v>2828</v>
      </c>
      <c r="V30" s="1031" t="s">
        <v>2828</v>
      </c>
    </row>
    <row r="31" spans="1:22" ht="56.25" customHeight="1" thickBot="1" x14ac:dyDescent="0.3">
      <c r="A31" s="170" t="s">
        <v>2829</v>
      </c>
      <c r="B31" s="171" t="s">
        <v>2830</v>
      </c>
      <c r="C31" s="172" t="s">
        <v>2831</v>
      </c>
      <c r="D31" s="171">
        <v>29</v>
      </c>
      <c r="E31" s="171" t="s">
        <v>2572</v>
      </c>
      <c r="F31" s="171" t="s">
        <v>2573</v>
      </c>
      <c r="G31" s="171" t="s">
        <v>2574</v>
      </c>
      <c r="H31" s="171" t="s">
        <v>2016</v>
      </c>
      <c r="I31" s="171" t="s">
        <v>2575</v>
      </c>
      <c r="J31" s="171" t="s">
        <v>2576</v>
      </c>
      <c r="K31" s="171" t="s">
        <v>2016</v>
      </c>
      <c r="L31" s="171" t="s">
        <v>2016</v>
      </c>
      <c r="M31" s="171" t="s">
        <v>2577</v>
      </c>
      <c r="N31" s="171" t="s">
        <v>2016</v>
      </c>
      <c r="O31" s="171" t="s">
        <v>2016</v>
      </c>
      <c r="P31" s="171" t="s">
        <v>2578</v>
      </c>
      <c r="Q31" s="171" t="s">
        <v>2016</v>
      </c>
      <c r="R31" s="171" t="s">
        <v>2016</v>
      </c>
      <c r="S31" s="171" t="s">
        <v>2579</v>
      </c>
      <c r="T31" s="171" t="s">
        <v>2580</v>
      </c>
      <c r="U31" s="171" t="s">
        <v>2581</v>
      </c>
      <c r="V31" s="1032" t="s">
        <v>2353</v>
      </c>
    </row>
    <row r="32" spans="1:22" ht="198.75" thickBot="1" x14ac:dyDescent="0.3">
      <c r="B32" s="166" t="s">
        <v>2582</v>
      </c>
      <c r="C32" s="167" t="s">
        <v>2583</v>
      </c>
      <c r="D32" s="167" t="s">
        <v>2584</v>
      </c>
      <c r="E32" s="167" t="s">
        <v>2585</v>
      </c>
      <c r="F32" s="167" t="s">
        <v>2586</v>
      </c>
      <c r="G32" s="167" t="s">
        <v>2587</v>
      </c>
      <c r="H32" s="167" t="s">
        <v>2016</v>
      </c>
      <c r="I32" s="167" t="s">
        <v>2016</v>
      </c>
      <c r="J32" s="167" t="s">
        <v>2588</v>
      </c>
      <c r="K32" s="167" t="s">
        <v>2016</v>
      </c>
      <c r="L32" s="167" t="s">
        <v>2016</v>
      </c>
      <c r="M32" s="168" t="s">
        <v>2561</v>
      </c>
      <c r="N32" s="168" t="s">
        <v>2016</v>
      </c>
      <c r="O32" s="168" t="s">
        <v>2016</v>
      </c>
      <c r="P32" s="168" t="s">
        <v>2016</v>
      </c>
      <c r="Q32" s="168" t="s">
        <v>2016</v>
      </c>
      <c r="R32" s="168" t="s">
        <v>2016</v>
      </c>
      <c r="S32" s="168" t="s">
        <v>2016</v>
      </c>
      <c r="T32" s="168" t="s">
        <v>2016</v>
      </c>
      <c r="U32" s="168" t="s">
        <v>2589</v>
      </c>
      <c r="V32" s="1031" t="s">
        <v>2563</v>
      </c>
    </row>
    <row r="33" spans="1:22" ht="90.75" thickBot="1" x14ac:dyDescent="0.3">
      <c r="B33" s="166" t="s">
        <v>2590</v>
      </c>
      <c r="C33" s="167" t="s">
        <v>2832</v>
      </c>
      <c r="D33" s="167" t="s">
        <v>1499</v>
      </c>
      <c r="E33" s="167">
        <v>1</v>
      </c>
      <c r="F33" s="167" t="s">
        <v>2592</v>
      </c>
      <c r="G33" s="167" t="s">
        <v>2593</v>
      </c>
      <c r="H33" s="167" t="s">
        <v>2016</v>
      </c>
      <c r="I33" s="167" t="s">
        <v>2594</v>
      </c>
      <c r="J33" s="167" t="s">
        <v>2595</v>
      </c>
      <c r="K33" s="167" t="s">
        <v>2016</v>
      </c>
      <c r="L33" s="167" t="s">
        <v>2594</v>
      </c>
      <c r="M33" s="168" t="s">
        <v>2596</v>
      </c>
      <c r="N33" s="168" t="s">
        <v>2016</v>
      </c>
      <c r="O33" s="168" t="s">
        <v>2594</v>
      </c>
      <c r="P33" s="168" t="s">
        <v>2016</v>
      </c>
      <c r="Q33" s="168" t="s">
        <v>2016</v>
      </c>
      <c r="R33" s="168" t="s">
        <v>2016</v>
      </c>
      <c r="S33" s="168" t="s">
        <v>2016</v>
      </c>
      <c r="T33" s="168" t="s">
        <v>2016</v>
      </c>
      <c r="U33" s="168" t="s">
        <v>2581</v>
      </c>
      <c r="V33" s="1031" t="s">
        <v>2597</v>
      </c>
    </row>
    <row r="34" spans="1:22" ht="144.75" thickBot="1" x14ac:dyDescent="0.3">
      <c r="B34" s="173" t="s">
        <v>2598</v>
      </c>
      <c r="C34" s="174" t="s">
        <v>2599</v>
      </c>
      <c r="D34" s="174" t="s">
        <v>1499</v>
      </c>
      <c r="E34" s="174" t="s">
        <v>2833</v>
      </c>
      <c r="F34" s="174" t="s">
        <v>2600</v>
      </c>
      <c r="G34" s="174">
        <v>10</v>
      </c>
      <c r="H34" s="174" t="s">
        <v>2016</v>
      </c>
      <c r="I34" s="174" t="s">
        <v>2594</v>
      </c>
      <c r="J34" s="174">
        <v>11</v>
      </c>
      <c r="K34" s="174" t="s">
        <v>2016</v>
      </c>
      <c r="L34" s="174" t="s">
        <v>2594</v>
      </c>
      <c r="M34" s="175">
        <v>9</v>
      </c>
      <c r="N34" s="175" t="s">
        <v>2016</v>
      </c>
      <c r="O34" s="176" t="s">
        <v>2594</v>
      </c>
      <c r="P34" s="176" t="s">
        <v>2016</v>
      </c>
      <c r="Q34" s="176" t="s">
        <v>2016</v>
      </c>
      <c r="R34" s="176" t="s">
        <v>2016</v>
      </c>
      <c r="S34" s="176" t="s">
        <v>2016</v>
      </c>
      <c r="T34" s="176" t="s">
        <v>2016</v>
      </c>
      <c r="U34" s="176" t="s">
        <v>2601</v>
      </c>
      <c r="V34" s="1033" t="s">
        <v>2602</v>
      </c>
    </row>
    <row r="35" spans="1:22" x14ac:dyDescent="0.25">
      <c r="B35" s="98" t="s">
        <v>2834</v>
      </c>
      <c r="C35" s="912" t="s">
        <v>2604</v>
      </c>
      <c r="D35" s="912" t="s">
        <v>2605</v>
      </c>
      <c r="E35" s="912"/>
      <c r="F35" s="912">
        <v>500</v>
      </c>
      <c r="G35" s="912">
        <v>500</v>
      </c>
      <c r="H35" s="912">
        <v>623.52</v>
      </c>
      <c r="I35" s="912"/>
      <c r="J35" s="912"/>
      <c r="K35" s="912"/>
      <c r="L35" s="912"/>
      <c r="M35" s="960"/>
      <c r="N35" s="960"/>
    </row>
    <row r="36" spans="1:22" x14ac:dyDescent="0.25">
      <c r="C36" s="912"/>
      <c r="D36" s="912"/>
      <c r="E36" s="912"/>
      <c r="F36" s="912"/>
      <c r="G36" s="912"/>
      <c r="H36" s="912"/>
      <c r="I36" s="912"/>
      <c r="J36" s="912"/>
      <c r="K36" s="912"/>
      <c r="L36" s="912"/>
      <c r="M36" s="960"/>
      <c r="N36" s="960"/>
    </row>
    <row r="37" spans="1:22" x14ac:dyDescent="0.25">
      <c r="C37" s="912" t="s">
        <v>2835</v>
      </c>
      <c r="D37" s="912" t="s">
        <v>2605</v>
      </c>
      <c r="E37" s="912"/>
      <c r="F37" s="912">
        <v>602</v>
      </c>
      <c r="G37" s="912">
        <v>241</v>
      </c>
      <c r="H37" s="912">
        <v>300.52999999999997</v>
      </c>
      <c r="I37" s="912"/>
      <c r="J37" s="912">
        <v>241</v>
      </c>
      <c r="K37" s="912">
        <v>300.52999999999997</v>
      </c>
      <c r="L37" s="912"/>
      <c r="M37" s="960">
        <v>120</v>
      </c>
      <c r="N37" s="960">
        <v>149.63999999999999</v>
      </c>
    </row>
    <row r="38" spans="1:22" x14ac:dyDescent="0.25">
      <c r="C38" s="912"/>
      <c r="D38" s="912"/>
      <c r="E38" s="912"/>
      <c r="F38" s="912"/>
      <c r="G38" s="912"/>
      <c r="H38" s="912"/>
      <c r="I38" s="912"/>
      <c r="J38" s="912"/>
      <c r="K38" s="912"/>
      <c r="L38" s="912"/>
      <c r="M38" s="960"/>
      <c r="N38" s="960"/>
    </row>
    <row r="39" spans="1:22" x14ac:dyDescent="0.25">
      <c r="C39" s="912" t="s">
        <v>2836</v>
      </c>
      <c r="D39" s="912" t="s">
        <v>2605</v>
      </c>
      <c r="E39" s="912"/>
      <c r="F39" s="912">
        <v>10890</v>
      </c>
      <c r="G39" s="912">
        <v>4356</v>
      </c>
      <c r="H39" s="912">
        <v>5432.08</v>
      </c>
      <c r="I39" s="912"/>
      <c r="J39" s="912">
        <v>4356</v>
      </c>
      <c r="K39" s="912">
        <v>5432.08</v>
      </c>
      <c r="L39" s="912"/>
      <c r="M39" s="960">
        <v>2178</v>
      </c>
      <c r="N39" s="960">
        <v>2716.04</v>
      </c>
    </row>
    <row r="40" spans="1:22" x14ac:dyDescent="0.25">
      <c r="C40" s="912"/>
      <c r="D40" s="912"/>
      <c r="E40" s="912"/>
      <c r="F40" s="912"/>
      <c r="G40" s="912"/>
      <c r="H40" s="912"/>
      <c r="I40" s="912"/>
      <c r="J40" s="912"/>
      <c r="K40" s="912"/>
      <c r="L40" s="912"/>
      <c r="M40" s="960"/>
      <c r="N40" s="960"/>
    </row>
    <row r="41" spans="1:22" ht="54" x14ac:dyDescent="0.25">
      <c r="C41" s="40" t="s">
        <v>2837</v>
      </c>
      <c r="D41" s="40" t="s">
        <v>2605</v>
      </c>
      <c r="E41" s="40"/>
      <c r="F41" s="40">
        <v>132</v>
      </c>
      <c r="G41" s="40">
        <v>53</v>
      </c>
      <c r="H41" s="40">
        <v>66.09</v>
      </c>
      <c r="I41" s="40"/>
      <c r="J41" s="40">
        <v>53</v>
      </c>
      <c r="K41" s="40">
        <v>66.09</v>
      </c>
      <c r="L41" s="40"/>
      <c r="M41" s="157">
        <v>26</v>
      </c>
      <c r="N41" s="157">
        <v>32.42</v>
      </c>
    </row>
    <row r="42" spans="1:22" ht="54" x14ac:dyDescent="0.25">
      <c r="C42" s="40" t="s">
        <v>2838</v>
      </c>
      <c r="D42" s="40" t="s">
        <v>2605</v>
      </c>
      <c r="E42" s="40"/>
      <c r="F42" s="40">
        <v>1331</v>
      </c>
      <c r="G42" s="40">
        <v>532</v>
      </c>
      <c r="H42" s="40">
        <v>663.42</v>
      </c>
      <c r="I42" s="40"/>
      <c r="J42" s="40">
        <v>532</v>
      </c>
      <c r="K42" s="40">
        <v>663.42</v>
      </c>
      <c r="L42" s="40"/>
      <c r="M42" s="157">
        <v>267</v>
      </c>
      <c r="N42" s="157">
        <v>332.96</v>
      </c>
    </row>
    <row r="43" spans="1:22" x14ac:dyDescent="0.25">
      <c r="C43" s="912" t="s">
        <v>2839</v>
      </c>
      <c r="D43" s="912" t="s">
        <v>2605</v>
      </c>
      <c r="E43" s="912"/>
      <c r="F43" s="912">
        <v>10567</v>
      </c>
      <c r="G43" s="912">
        <v>4227</v>
      </c>
      <c r="H43" s="912">
        <v>5271.21</v>
      </c>
      <c r="I43" s="912"/>
      <c r="J43" s="912">
        <v>4227</v>
      </c>
      <c r="K43" s="912">
        <v>5271.21</v>
      </c>
      <c r="L43" s="912"/>
      <c r="M43" s="960">
        <v>2113</v>
      </c>
      <c r="N43" s="960">
        <v>2634.98</v>
      </c>
    </row>
    <row r="44" spans="1:22" x14ac:dyDescent="0.25">
      <c r="C44" s="906"/>
      <c r="D44" s="906"/>
      <c r="E44" s="906"/>
      <c r="F44" s="906"/>
      <c r="G44" s="906"/>
      <c r="H44" s="906"/>
      <c r="I44" s="906"/>
      <c r="J44" s="906"/>
      <c r="K44" s="906"/>
      <c r="L44" s="906"/>
      <c r="M44" s="963"/>
      <c r="N44" s="963"/>
    </row>
    <row r="45" spans="1:22" ht="108" x14ac:dyDescent="0.25">
      <c r="A45" s="177"/>
      <c r="B45" s="40" t="s">
        <v>2606</v>
      </c>
      <c r="C45" s="40" t="s">
        <v>2607</v>
      </c>
      <c r="D45" s="177"/>
      <c r="E45" s="177"/>
      <c r="F45" s="177"/>
      <c r="G45" s="177"/>
      <c r="H45" s="177"/>
      <c r="I45" s="177"/>
      <c r="J45" s="177"/>
      <c r="K45" s="177"/>
      <c r="L45" s="177"/>
      <c r="M45" s="177"/>
      <c r="N45" s="177"/>
      <c r="O45" s="177"/>
      <c r="P45" s="177"/>
      <c r="Q45" s="177"/>
      <c r="R45" s="177"/>
      <c r="S45" s="177"/>
      <c r="T45" s="177"/>
      <c r="U45" s="177"/>
      <c r="V45" s="70"/>
    </row>
    <row r="46" spans="1:22" ht="162" x14ac:dyDescent="0.25">
      <c r="A46" s="177" t="s">
        <v>2608</v>
      </c>
      <c r="B46" s="40" t="s">
        <v>2609</v>
      </c>
      <c r="C46" s="40" t="s">
        <v>2610</v>
      </c>
      <c r="D46" s="40"/>
      <c r="E46" s="40">
        <v>60.62</v>
      </c>
      <c r="F46" s="40">
        <v>18</v>
      </c>
      <c r="G46" s="40">
        <v>5250</v>
      </c>
      <c r="H46" s="40" t="s">
        <v>1796</v>
      </c>
      <c r="I46" s="40">
        <v>19.8</v>
      </c>
      <c r="J46" s="40">
        <v>5774.87</v>
      </c>
      <c r="K46" s="157">
        <v>22.82</v>
      </c>
      <c r="L46" s="157">
        <v>6655.68</v>
      </c>
      <c r="M46" s="157" t="s">
        <v>2611</v>
      </c>
      <c r="N46" s="157"/>
      <c r="O46" s="157"/>
      <c r="P46" s="157"/>
      <c r="Q46" s="157" t="s">
        <v>2612</v>
      </c>
      <c r="R46" s="157" t="s">
        <v>30</v>
      </c>
      <c r="S46" s="157" t="s">
        <v>2613</v>
      </c>
      <c r="T46" s="157"/>
      <c r="U46" s="157">
        <v>22.82</v>
      </c>
      <c r="V46" s="70"/>
    </row>
    <row r="47" spans="1:22" ht="54" x14ac:dyDescent="0.25">
      <c r="A47" s="177"/>
      <c r="B47" s="40" t="s">
        <v>2614</v>
      </c>
      <c r="C47" s="40" t="s">
        <v>2610</v>
      </c>
      <c r="D47" s="40"/>
      <c r="E47" s="40" t="s">
        <v>2615</v>
      </c>
      <c r="F47" s="40" t="s">
        <v>2615</v>
      </c>
      <c r="G47" s="40" t="s">
        <v>2616</v>
      </c>
      <c r="H47" s="40"/>
      <c r="I47" s="40" t="s">
        <v>2615</v>
      </c>
      <c r="J47" s="40" t="s">
        <v>2616</v>
      </c>
      <c r="K47" s="157" t="s">
        <v>2617</v>
      </c>
      <c r="L47" s="157" t="s">
        <v>2616</v>
      </c>
      <c r="M47" s="157"/>
      <c r="N47" s="157"/>
      <c r="O47" s="157"/>
      <c r="P47" s="157"/>
      <c r="Q47" s="157" t="s">
        <v>2618</v>
      </c>
      <c r="R47" s="157" t="s">
        <v>2619</v>
      </c>
      <c r="S47" s="157" t="s">
        <v>2619</v>
      </c>
      <c r="T47" s="157"/>
      <c r="U47" s="157" t="s">
        <v>2617</v>
      </c>
      <c r="V47" s="70"/>
    </row>
    <row r="48" spans="1:22" ht="108" x14ac:dyDescent="0.25">
      <c r="A48" s="177" t="s">
        <v>2620</v>
      </c>
      <c r="B48" s="178"/>
      <c r="C48" s="40" t="s">
        <v>259</v>
      </c>
      <c r="D48" s="40" t="s">
        <v>2621</v>
      </c>
      <c r="E48" s="40"/>
      <c r="F48" s="40">
        <v>1.1000000000000001</v>
      </c>
      <c r="G48" s="40">
        <v>0.4</v>
      </c>
      <c r="H48" s="40">
        <v>60</v>
      </c>
      <c r="I48" s="40" t="s">
        <v>1796</v>
      </c>
      <c r="J48" s="40">
        <v>0.45</v>
      </c>
      <c r="K48" s="40">
        <v>67.5</v>
      </c>
      <c r="L48" s="177"/>
      <c r="M48" s="157">
        <v>0.25</v>
      </c>
      <c r="N48" s="157">
        <v>37.5</v>
      </c>
      <c r="O48" s="157" t="s">
        <v>2611</v>
      </c>
      <c r="P48" s="157"/>
      <c r="Q48" s="157"/>
      <c r="R48" s="157" t="s">
        <v>2619</v>
      </c>
      <c r="S48" s="157" t="s">
        <v>2619</v>
      </c>
      <c r="T48" s="157" t="s">
        <v>2619</v>
      </c>
      <c r="U48" s="157"/>
      <c r="V48" s="17" t="s">
        <v>2622</v>
      </c>
    </row>
    <row r="49" spans="1:23" ht="54" x14ac:dyDescent="0.25">
      <c r="A49" s="179"/>
      <c r="B49" s="178"/>
      <c r="C49" s="40" t="s">
        <v>1802</v>
      </c>
      <c r="D49" s="40" t="s">
        <v>46</v>
      </c>
      <c r="E49" s="40"/>
      <c r="F49" s="40">
        <v>1.1000000000000001</v>
      </c>
      <c r="G49" s="40">
        <v>0.22</v>
      </c>
      <c r="H49" s="40">
        <v>110</v>
      </c>
      <c r="I49" s="40" t="s">
        <v>1796</v>
      </c>
      <c r="J49" s="40">
        <v>0.38</v>
      </c>
      <c r="K49" s="40">
        <v>190</v>
      </c>
      <c r="L49" s="177"/>
      <c r="M49" s="157">
        <v>0.5</v>
      </c>
      <c r="N49" s="157">
        <v>250</v>
      </c>
      <c r="O49" s="157" t="s">
        <v>2611</v>
      </c>
      <c r="P49" s="157"/>
      <c r="Q49" s="157"/>
      <c r="R49" s="157" t="s">
        <v>2619</v>
      </c>
      <c r="S49" s="157" t="s">
        <v>2619</v>
      </c>
      <c r="T49" s="157" t="s">
        <v>2619</v>
      </c>
      <c r="U49" s="157"/>
      <c r="V49" s="17" t="s">
        <v>2623</v>
      </c>
    </row>
    <row r="50" spans="1:23" ht="63" customHeight="1" x14ac:dyDescent="0.25">
      <c r="A50" s="180" t="s">
        <v>2840</v>
      </c>
      <c r="B50" s="157" t="s">
        <v>2841</v>
      </c>
      <c r="C50" s="157" t="s">
        <v>2841</v>
      </c>
      <c r="D50" s="157"/>
      <c r="E50" s="157" t="s">
        <v>2418</v>
      </c>
      <c r="F50" s="157" t="s">
        <v>2842</v>
      </c>
      <c r="G50" s="157" t="s">
        <v>2843</v>
      </c>
      <c r="H50" s="157">
        <v>0.41</v>
      </c>
      <c r="I50" s="157" t="s">
        <v>148</v>
      </c>
      <c r="J50" s="157" t="s">
        <v>2843</v>
      </c>
      <c r="K50" s="157">
        <v>0.41</v>
      </c>
      <c r="L50" s="157" t="s">
        <v>2843</v>
      </c>
      <c r="M50" s="177"/>
      <c r="N50" s="157">
        <v>0.42</v>
      </c>
      <c r="O50" s="157" t="s">
        <v>148</v>
      </c>
      <c r="P50" s="157"/>
      <c r="Q50" s="157"/>
      <c r="R50" s="157" t="s">
        <v>163</v>
      </c>
      <c r="S50" s="157" t="s">
        <v>2844</v>
      </c>
      <c r="T50" s="157" t="s">
        <v>2845</v>
      </c>
      <c r="U50" s="157" t="s">
        <v>2846</v>
      </c>
      <c r="V50" s="17" t="s">
        <v>2843</v>
      </c>
    </row>
    <row r="51" spans="1:23" ht="108" x14ac:dyDescent="0.25">
      <c r="B51" s="40" t="s">
        <v>2847</v>
      </c>
      <c r="C51" s="40" t="s">
        <v>2847</v>
      </c>
      <c r="D51" s="40" t="s">
        <v>2848</v>
      </c>
      <c r="E51" s="40"/>
      <c r="F51" s="40">
        <v>20000</v>
      </c>
      <c r="G51" s="40">
        <v>6700</v>
      </c>
      <c r="H51" s="40" t="s">
        <v>2424</v>
      </c>
      <c r="I51" s="40" t="s">
        <v>148</v>
      </c>
      <c r="J51" s="40">
        <v>6700</v>
      </c>
      <c r="K51" s="40"/>
      <c r="L51" s="157">
        <v>6600</v>
      </c>
      <c r="M51" s="177"/>
      <c r="N51" s="157"/>
      <c r="O51" s="157" t="s">
        <v>148</v>
      </c>
      <c r="P51" s="157"/>
      <c r="Q51" s="157"/>
      <c r="R51" s="157" t="s">
        <v>163</v>
      </c>
      <c r="S51" s="157" t="s">
        <v>2844</v>
      </c>
      <c r="T51" s="157" t="s">
        <v>2845</v>
      </c>
      <c r="U51" s="157" t="s">
        <v>2849</v>
      </c>
      <c r="V51" s="17">
        <v>6600</v>
      </c>
    </row>
    <row r="52" spans="1:23" ht="108" x14ac:dyDescent="0.25">
      <c r="B52" s="40" t="s">
        <v>2850</v>
      </c>
      <c r="C52" s="40" t="s">
        <v>2850</v>
      </c>
      <c r="D52" s="40" t="s">
        <v>2848</v>
      </c>
      <c r="E52" s="40"/>
      <c r="F52" s="40" t="s">
        <v>2851</v>
      </c>
      <c r="G52" s="40">
        <v>6700</v>
      </c>
      <c r="H52" s="40">
        <v>50</v>
      </c>
      <c r="I52" s="40" t="s">
        <v>148</v>
      </c>
      <c r="J52" s="40">
        <v>6700</v>
      </c>
      <c r="K52" s="40">
        <v>50</v>
      </c>
      <c r="L52" s="157">
        <v>6600</v>
      </c>
      <c r="M52" s="177"/>
      <c r="N52" s="157">
        <v>50</v>
      </c>
      <c r="O52" s="157" t="s">
        <v>148</v>
      </c>
      <c r="P52" s="157"/>
      <c r="Q52" s="157"/>
      <c r="R52" s="157" t="s">
        <v>163</v>
      </c>
      <c r="S52" s="157" t="s">
        <v>2844</v>
      </c>
      <c r="T52" s="157" t="s">
        <v>2845</v>
      </c>
      <c r="U52" s="157" t="s">
        <v>2852</v>
      </c>
      <c r="V52" s="17">
        <v>6600</v>
      </c>
    </row>
    <row r="53" spans="1:23" ht="144" x14ac:dyDescent="0.25">
      <c r="B53" s="40" t="s">
        <v>2853</v>
      </c>
      <c r="C53" s="40" t="s">
        <v>2853</v>
      </c>
      <c r="D53" s="40" t="s">
        <v>2848</v>
      </c>
      <c r="E53" s="40"/>
      <c r="F53" s="40">
        <v>1400</v>
      </c>
      <c r="G53" s="40">
        <v>470</v>
      </c>
      <c r="H53" s="40">
        <v>2.34</v>
      </c>
      <c r="I53" s="40" t="s">
        <v>148</v>
      </c>
      <c r="J53" s="40">
        <v>470</v>
      </c>
      <c r="K53" s="40">
        <v>2.34</v>
      </c>
      <c r="L53" s="157">
        <v>460</v>
      </c>
      <c r="M53" s="177"/>
      <c r="N53" s="157">
        <v>2.3199999999999998</v>
      </c>
      <c r="O53" s="157" t="s">
        <v>148</v>
      </c>
      <c r="P53" s="157"/>
      <c r="Q53" s="157"/>
      <c r="R53" s="157" t="s">
        <v>163</v>
      </c>
      <c r="S53" s="157" t="s">
        <v>2844</v>
      </c>
      <c r="T53" s="157" t="s">
        <v>2845</v>
      </c>
      <c r="U53" s="157" t="s">
        <v>2852</v>
      </c>
      <c r="V53" s="17">
        <v>460</v>
      </c>
    </row>
    <row r="54" spans="1:23" ht="108" x14ac:dyDescent="0.25">
      <c r="B54" s="40" t="s">
        <v>2430</v>
      </c>
      <c r="C54" s="40" t="s">
        <v>2430</v>
      </c>
      <c r="D54" s="40" t="s">
        <v>2848</v>
      </c>
      <c r="E54" s="40"/>
      <c r="F54" s="40">
        <v>40</v>
      </c>
      <c r="G54" s="40">
        <v>14</v>
      </c>
      <c r="H54" s="40">
        <v>1.33</v>
      </c>
      <c r="I54" s="40" t="s">
        <v>148</v>
      </c>
      <c r="J54" s="40">
        <v>14</v>
      </c>
      <c r="K54" s="40">
        <v>1.33</v>
      </c>
      <c r="L54" s="157">
        <v>12</v>
      </c>
      <c r="M54" s="177"/>
      <c r="N54" s="157">
        <v>1.34</v>
      </c>
      <c r="O54" s="157" t="s">
        <v>148</v>
      </c>
      <c r="P54" s="157"/>
      <c r="Q54" s="157"/>
      <c r="R54" s="157" t="s">
        <v>163</v>
      </c>
      <c r="S54" s="157" t="s">
        <v>2844</v>
      </c>
      <c r="T54" s="157" t="s">
        <v>2845</v>
      </c>
      <c r="U54" s="157" t="s">
        <v>2852</v>
      </c>
      <c r="V54" s="17">
        <v>12</v>
      </c>
    </row>
    <row r="55" spans="1:23" ht="108" x14ac:dyDescent="0.25">
      <c r="B55" s="40" t="s">
        <v>2854</v>
      </c>
      <c r="C55" s="40" t="s">
        <v>2854</v>
      </c>
      <c r="D55" s="40" t="s">
        <v>2848</v>
      </c>
      <c r="E55" s="40"/>
      <c r="F55" s="40">
        <v>1</v>
      </c>
      <c r="G55" s="40">
        <v>0.33</v>
      </c>
      <c r="H55" s="40">
        <v>0.4</v>
      </c>
      <c r="I55" s="40" t="s">
        <v>148</v>
      </c>
      <c r="J55" s="40">
        <v>0.33</v>
      </c>
      <c r="K55" s="40">
        <v>0.4</v>
      </c>
      <c r="L55" s="157">
        <v>0.34</v>
      </c>
      <c r="M55" s="177"/>
      <c r="N55" s="157">
        <v>0.4</v>
      </c>
      <c r="O55" s="157" t="s">
        <v>148</v>
      </c>
      <c r="P55" s="157"/>
      <c r="Q55" s="157"/>
      <c r="R55" s="157" t="s">
        <v>163</v>
      </c>
      <c r="S55" s="157" t="s">
        <v>2844</v>
      </c>
      <c r="T55" s="157" t="s">
        <v>2845</v>
      </c>
      <c r="U55" s="157" t="s">
        <v>2849</v>
      </c>
      <c r="V55" s="17">
        <v>0.34</v>
      </c>
    </row>
    <row r="56" spans="1:23" ht="90" x14ac:dyDescent="0.25">
      <c r="B56" s="40" t="s">
        <v>2855</v>
      </c>
      <c r="C56" s="40" t="s">
        <v>2855</v>
      </c>
      <c r="D56" s="40" t="s">
        <v>2848</v>
      </c>
      <c r="E56" s="40"/>
      <c r="F56" s="40">
        <v>150</v>
      </c>
      <c r="G56" s="40">
        <v>50</v>
      </c>
      <c r="H56" s="40">
        <v>10</v>
      </c>
      <c r="I56" s="40" t="s">
        <v>86</v>
      </c>
      <c r="J56" s="40">
        <v>50</v>
      </c>
      <c r="K56" s="40">
        <v>10</v>
      </c>
      <c r="L56" s="157">
        <v>50</v>
      </c>
      <c r="M56" s="177"/>
      <c r="N56" s="157">
        <v>10</v>
      </c>
      <c r="O56" s="157" t="s">
        <v>86</v>
      </c>
      <c r="P56" s="157"/>
      <c r="Q56" s="157"/>
      <c r="R56" s="157" t="s">
        <v>163</v>
      </c>
      <c r="S56" s="157" t="s">
        <v>2844</v>
      </c>
      <c r="T56" s="157" t="s">
        <v>2845</v>
      </c>
      <c r="U56" s="157" t="s">
        <v>2846</v>
      </c>
      <c r="V56" s="17">
        <v>50</v>
      </c>
    </row>
    <row r="57" spans="1:23" ht="90" x14ac:dyDescent="0.25">
      <c r="B57" s="40" t="s">
        <v>2434</v>
      </c>
      <c r="C57" s="40" t="s">
        <v>2434</v>
      </c>
      <c r="D57" s="40" t="s">
        <v>2856</v>
      </c>
      <c r="E57" s="40"/>
      <c r="F57" s="40">
        <v>0</v>
      </c>
      <c r="G57" s="40"/>
      <c r="H57" s="40">
        <v>1.33</v>
      </c>
      <c r="I57" s="40" t="s">
        <v>148</v>
      </c>
      <c r="J57" s="40"/>
      <c r="K57" s="40">
        <v>1.33</v>
      </c>
      <c r="L57" s="157"/>
      <c r="M57" s="177"/>
      <c r="N57" s="157">
        <v>1.34</v>
      </c>
      <c r="O57" s="157" t="s">
        <v>148</v>
      </c>
      <c r="P57" s="157"/>
      <c r="Q57" s="157"/>
      <c r="R57" s="157" t="s">
        <v>163</v>
      </c>
      <c r="S57" s="157" t="s">
        <v>2844</v>
      </c>
      <c r="T57" s="157" t="s">
        <v>2845</v>
      </c>
      <c r="U57" s="157" t="s">
        <v>2846</v>
      </c>
      <c r="V57" s="17"/>
    </row>
    <row r="58" spans="1:23" ht="126" x14ac:dyDescent="0.25">
      <c r="B58" s="40" t="s">
        <v>2437</v>
      </c>
      <c r="C58" s="40" t="s">
        <v>2437</v>
      </c>
      <c r="D58" s="40" t="s">
        <v>2848</v>
      </c>
      <c r="E58" s="40"/>
      <c r="F58" s="40">
        <v>4</v>
      </c>
      <c r="G58" s="40">
        <v>1</v>
      </c>
      <c r="H58" s="40">
        <v>1</v>
      </c>
      <c r="I58" s="40" t="s">
        <v>148</v>
      </c>
      <c r="J58" s="40">
        <v>1</v>
      </c>
      <c r="K58" s="40">
        <v>1</v>
      </c>
      <c r="L58" s="157">
        <v>2</v>
      </c>
      <c r="M58" s="177"/>
      <c r="N58" s="157">
        <v>2</v>
      </c>
      <c r="O58" s="157" t="s">
        <v>148</v>
      </c>
      <c r="P58" s="157"/>
      <c r="Q58" s="157"/>
      <c r="R58" s="157" t="s">
        <v>163</v>
      </c>
      <c r="S58" s="157" t="s">
        <v>2844</v>
      </c>
      <c r="T58" s="157" t="s">
        <v>2845</v>
      </c>
      <c r="U58" s="157" t="s">
        <v>2846</v>
      </c>
      <c r="V58" s="17">
        <v>2</v>
      </c>
    </row>
    <row r="59" spans="1:23" ht="18.75" thickBot="1" x14ac:dyDescent="0.3"/>
    <row r="60" spans="1:23" ht="108.75" thickBot="1" x14ac:dyDescent="0.3">
      <c r="A60" s="181" t="s">
        <v>2857</v>
      </c>
      <c r="D60" s="166" t="s">
        <v>2858</v>
      </c>
      <c r="E60" s="167" t="s">
        <v>2626</v>
      </c>
      <c r="F60" s="167" t="s">
        <v>2065</v>
      </c>
      <c r="G60" s="167"/>
      <c r="H60" s="167" t="s">
        <v>2627</v>
      </c>
      <c r="I60" s="167">
        <v>5</v>
      </c>
      <c r="J60" s="167" t="s">
        <v>2628</v>
      </c>
      <c r="K60" s="167" t="s">
        <v>2629</v>
      </c>
      <c r="L60" s="167">
        <v>15</v>
      </c>
      <c r="M60" s="167" t="s">
        <v>2630</v>
      </c>
      <c r="N60" s="168" t="s">
        <v>2631</v>
      </c>
      <c r="O60" s="168">
        <v>20</v>
      </c>
      <c r="P60" s="168" t="s">
        <v>2632</v>
      </c>
      <c r="Q60" s="168" t="s">
        <v>2631</v>
      </c>
      <c r="R60" s="168"/>
      <c r="S60" s="168"/>
      <c r="T60" s="168"/>
      <c r="U60" s="168" t="s">
        <v>2633</v>
      </c>
      <c r="V60" s="1031" t="s">
        <v>1693</v>
      </c>
      <c r="W60" s="168" t="s">
        <v>2406</v>
      </c>
    </row>
    <row r="61" spans="1:23" ht="40.5" customHeight="1" x14ac:dyDescent="0.25">
      <c r="D61" s="966" t="s">
        <v>2859</v>
      </c>
      <c r="E61" s="966" t="s">
        <v>2860</v>
      </c>
      <c r="F61" s="966" t="s">
        <v>2065</v>
      </c>
      <c r="G61" s="966"/>
      <c r="H61" s="966" t="s">
        <v>2883</v>
      </c>
      <c r="I61" s="966">
        <v>2</v>
      </c>
      <c r="J61" s="966" t="s">
        <v>2861</v>
      </c>
      <c r="K61" s="174" t="s">
        <v>2862</v>
      </c>
      <c r="L61" s="966" t="s">
        <v>2864</v>
      </c>
      <c r="M61" s="966" t="s">
        <v>2865</v>
      </c>
      <c r="N61" s="174" t="s">
        <v>2862</v>
      </c>
      <c r="O61" s="964">
        <v>4</v>
      </c>
      <c r="P61" s="964" t="s">
        <v>2865</v>
      </c>
      <c r="Q61" s="174" t="s">
        <v>2862</v>
      </c>
      <c r="R61" s="964"/>
      <c r="S61" s="964"/>
      <c r="T61" s="964"/>
      <c r="U61" s="964" t="s">
        <v>2633</v>
      </c>
      <c r="V61" s="1034" t="s">
        <v>2867</v>
      </c>
      <c r="W61" s="964" t="s">
        <v>2868</v>
      </c>
    </row>
    <row r="62" spans="1:23" ht="36" x14ac:dyDescent="0.25">
      <c r="D62" s="967"/>
      <c r="E62" s="967"/>
      <c r="F62" s="967"/>
      <c r="G62" s="967"/>
      <c r="H62" s="967"/>
      <c r="I62" s="967"/>
      <c r="J62" s="967"/>
      <c r="K62" s="174" t="s">
        <v>2863</v>
      </c>
      <c r="L62" s="967"/>
      <c r="M62" s="967"/>
      <c r="N62" s="175" t="s">
        <v>2866</v>
      </c>
      <c r="O62" s="965"/>
      <c r="P62" s="965"/>
      <c r="Q62" s="175" t="s">
        <v>2866</v>
      </c>
      <c r="R62" s="965"/>
      <c r="S62" s="965"/>
      <c r="T62" s="965"/>
      <c r="U62" s="965"/>
      <c r="V62" s="1035"/>
      <c r="W62" s="965"/>
    </row>
    <row r="63" spans="1:23" ht="409.5" x14ac:dyDescent="0.25">
      <c r="A63" s="182" t="s">
        <v>2672</v>
      </c>
      <c r="B63" s="178"/>
      <c r="C63" s="177"/>
      <c r="D63" s="18" t="s">
        <v>2665</v>
      </c>
      <c r="E63" s="18" t="s">
        <v>2666</v>
      </c>
      <c r="F63" s="18" t="s">
        <v>1938</v>
      </c>
      <c r="G63" s="18">
        <v>347</v>
      </c>
      <c r="H63" s="18">
        <v>2500</v>
      </c>
      <c r="I63" s="18">
        <v>500</v>
      </c>
      <c r="J63" s="18">
        <v>300</v>
      </c>
      <c r="K63" s="18" t="s">
        <v>2667</v>
      </c>
      <c r="L63" s="18">
        <v>1000</v>
      </c>
      <c r="M63" s="18">
        <v>400</v>
      </c>
      <c r="N63" s="17" t="s">
        <v>2668</v>
      </c>
      <c r="O63" s="17">
        <v>1000</v>
      </c>
      <c r="P63" s="17">
        <v>450</v>
      </c>
      <c r="Q63" s="17" t="s">
        <v>2669</v>
      </c>
      <c r="R63" s="17"/>
      <c r="S63" s="17" t="s">
        <v>2884</v>
      </c>
      <c r="T63" s="17" t="s">
        <v>2670</v>
      </c>
      <c r="U63" s="17" t="s">
        <v>2671</v>
      </c>
      <c r="V63" s="17" t="s">
        <v>1693</v>
      </c>
      <c r="W63" s="17" t="s">
        <v>1948</v>
      </c>
    </row>
    <row r="64" spans="1:23" ht="409.5" x14ac:dyDescent="0.25">
      <c r="A64" s="177"/>
      <c r="B64" s="178"/>
      <c r="C64" s="177"/>
      <c r="D64" s="40" t="s">
        <v>2673</v>
      </c>
      <c r="E64" s="40"/>
      <c r="F64" s="40" t="s">
        <v>1938</v>
      </c>
      <c r="G64" s="40">
        <v>40</v>
      </c>
      <c r="H64" s="40">
        <v>300</v>
      </c>
      <c r="I64" s="40">
        <v>50</v>
      </c>
      <c r="J64" s="40">
        <v>48.75</v>
      </c>
      <c r="K64" s="157" t="s">
        <v>2674</v>
      </c>
      <c r="L64" s="40">
        <v>100</v>
      </c>
      <c r="M64" s="40">
        <v>97.5</v>
      </c>
      <c r="N64" s="157" t="s">
        <v>2675</v>
      </c>
      <c r="O64" s="157">
        <v>150</v>
      </c>
      <c r="P64" s="157">
        <v>147.5</v>
      </c>
      <c r="Q64" s="157" t="s">
        <v>2676</v>
      </c>
      <c r="R64" s="157"/>
      <c r="S64" s="157" t="s">
        <v>2677</v>
      </c>
      <c r="T64" s="157" t="s">
        <v>2678</v>
      </c>
      <c r="U64" s="157" t="s">
        <v>2671</v>
      </c>
      <c r="V64" s="17" t="s">
        <v>1693</v>
      </c>
      <c r="W64" s="157" t="s">
        <v>1948</v>
      </c>
    </row>
  </sheetData>
  <mergeCells count="78">
    <mergeCell ref="U2:U3"/>
    <mergeCell ref="V2:V3"/>
    <mergeCell ref="A2:A3"/>
    <mergeCell ref="B10:B11"/>
    <mergeCell ref="C10:C11"/>
    <mergeCell ref="D2:F2"/>
    <mergeCell ref="G2:I2"/>
    <mergeCell ref="J2:L2"/>
    <mergeCell ref="M2:O2"/>
    <mergeCell ref="P2:R2"/>
    <mergeCell ref="S2:T2"/>
    <mergeCell ref="C2:C3"/>
    <mergeCell ref="B2:B3"/>
    <mergeCell ref="C35:C36"/>
    <mergeCell ref="D35:D36"/>
    <mergeCell ref="E35:E36"/>
    <mergeCell ref="F35:F36"/>
    <mergeCell ref="G35:G36"/>
    <mergeCell ref="N35:N36"/>
    <mergeCell ref="C37:C38"/>
    <mergeCell ref="D37:D38"/>
    <mergeCell ref="E37:E38"/>
    <mergeCell ref="F37:F38"/>
    <mergeCell ref="G37:G38"/>
    <mergeCell ref="H37:H38"/>
    <mergeCell ref="I37:I38"/>
    <mergeCell ref="J37:J38"/>
    <mergeCell ref="K37:K38"/>
    <mergeCell ref="H35:H36"/>
    <mergeCell ref="I35:I36"/>
    <mergeCell ref="J35:J36"/>
    <mergeCell ref="K35:K36"/>
    <mergeCell ref="L35:L36"/>
    <mergeCell ref="M35:M36"/>
    <mergeCell ref="L37:L38"/>
    <mergeCell ref="M37:M38"/>
    <mergeCell ref="N37:N38"/>
    <mergeCell ref="C39:C40"/>
    <mergeCell ref="D39:D40"/>
    <mergeCell ref="E39:E40"/>
    <mergeCell ref="F39:F40"/>
    <mergeCell ref="G39:G40"/>
    <mergeCell ref="H39:H40"/>
    <mergeCell ref="I39:I40"/>
    <mergeCell ref="J39:J40"/>
    <mergeCell ref="K39:K40"/>
    <mergeCell ref="L39:L40"/>
    <mergeCell ref="M39:M40"/>
    <mergeCell ref="N39:N40"/>
    <mergeCell ref="C43:C44"/>
    <mergeCell ref="D43:D44"/>
    <mergeCell ref="E43:E44"/>
    <mergeCell ref="F43:F44"/>
    <mergeCell ref="G43:G44"/>
    <mergeCell ref="N43:N44"/>
    <mergeCell ref="H43:H44"/>
    <mergeCell ref="I43:I44"/>
    <mergeCell ref="J43:J44"/>
    <mergeCell ref="K43:K44"/>
    <mergeCell ref="L43:L44"/>
    <mergeCell ref="M43:M44"/>
    <mergeCell ref="R61:R62"/>
    <mergeCell ref="D61:D62"/>
    <mergeCell ref="E61:E62"/>
    <mergeCell ref="F61:F62"/>
    <mergeCell ref="G61:G62"/>
    <mergeCell ref="H61:H62"/>
    <mergeCell ref="I61:I62"/>
    <mergeCell ref="J61:J62"/>
    <mergeCell ref="L61:L62"/>
    <mergeCell ref="M61:M62"/>
    <mergeCell ref="O61:O62"/>
    <mergeCell ref="P61:P62"/>
    <mergeCell ref="S61:S62"/>
    <mergeCell ref="T61:T62"/>
    <mergeCell ref="U61:U62"/>
    <mergeCell ref="V61:V62"/>
    <mergeCell ref="W61:W62"/>
  </mergeCells>
  <printOptions horizontalCentered="1" verticalCentered="1"/>
  <pageMargins left="0.7" right="0.7" top="0.5" bottom="0.5" header="0.3" footer="0.3"/>
  <pageSetup paperSize="8"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workbookViewId="0">
      <selection activeCell="B32" sqref="B32"/>
    </sheetView>
  </sheetViews>
  <sheetFormatPr defaultRowHeight="18" x14ac:dyDescent="0.25"/>
  <cols>
    <col min="1" max="1" width="4.42578125" style="98" customWidth="1"/>
    <col min="2" max="2" width="19.5703125" style="98" customWidth="1"/>
    <col min="3" max="3" width="22" style="98" customWidth="1"/>
    <col min="4" max="4" width="11.85546875" style="98" customWidth="1"/>
    <col min="5" max="5" width="15.7109375" style="98" customWidth="1"/>
    <col min="6" max="7" width="11.7109375" style="98" customWidth="1"/>
    <col min="8" max="8" width="12.7109375" style="98" customWidth="1"/>
    <col min="9" max="9" width="10.85546875" style="98" customWidth="1"/>
    <col min="10" max="10" width="13.28515625" style="98" customWidth="1"/>
    <col min="11" max="11" width="12.42578125" style="98" customWidth="1"/>
    <col min="12" max="12" width="13" style="98" customWidth="1"/>
    <col min="13" max="13" width="14.42578125" style="98" customWidth="1"/>
    <col min="14" max="14" width="14.28515625" style="98" customWidth="1"/>
    <col min="15" max="15" width="12.5703125" style="98" customWidth="1"/>
    <col min="16" max="20" width="6.28515625" style="98" customWidth="1"/>
    <col min="21" max="21" width="7.28515625" style="98" customWidth="1"/>
    <col min="22" max="22" width="18.5703125" style="98" customWidth="1"/>
    <col min="23" max="16384" width="9.140625" style="98"/>
  </cols>
  <sheetData>
    <row r="1" spans="1:22" x14ac:dyDescent="0.25">
      <c r="A1" s="129"/>
      <c r="B1" s="129"/>
      <c r="C1" s="129"/>
      <c r="D1" s="129"/>
      <c r="E1" s="976" t="s">
        <v>2389</v>
      </c>
      <c r="F1" s="976"/>
      <c r="G1" s="976"/>
      <c r="H1" s="976"/>
      <c r="I1" s="976"/>
      <c r="J1" s="976"/>
      <c r="K1" s="976"/>
      <c r="L1" s="976"/>
      <c r="M1" s="977"/>
      <c r="N1" s="977"/>
      <c r="O1" s="977"/>
      <c r="P1" s="977"/>
      <c r="Q1" s="977"/>
      <c r="R1" s="977"/>
      <c r="S1" s="977"/>
      <c r="T1" s="977"/>
      <c r="U1" s="977"/>
      <c r="V1" s="977"/>
    </row>
    <row r="2" spans="1:22" s="131" customFormat="1" x14ac:dyDescent="0.25">
      <c r="A2" s="978" t="s">
        <v>1932</v>
      </c>
      <c r="B2" s="978" t="s">
        <v>2390</v>
      </c>
      <c r="C2" s="978" t="s">
        <v>2391</v>
      </c>
      <c r="D2" s="978" t="s">
        <v>4</v>
      </c>
      <c r="E2" s="978"/>
      <c r="F2" s="978"/>
      <c r="G2" s="978" t="s">
        <v>297</v>
      </c>
      <c r="H2" s="978"/>
      <c r="I2" s="978"/>
      <c r="J2" s="130" t="s">
        <v>298</v>
      </c>
      <c r="K2" s="130"/>
      <c r="L2" s="130"/>
      <c r="M2" s="978" t="s">
        <v>299</v>
      </c>
      <c r="N2" s="978"/>
      <c r="O2" s="978"/>
      <c r="P2" s="978" t="s">
        <v>300</v>
      </c>
      <c r="Q2" s="978"/>
      <c r="R2" s="978"/>
      <c r="S2" s="978" t="s">
        <v>1934</v>
      </c>
      <c r="T2" s="978"/>
      <c r="U2" s="979" t="s">
        <v>302</v>
      </c>
      <c r="V2" s="979" t="s">
        <v>2392</v>
      </c>
    </row>
    <row r="3" spans="1:22" s="131" customFormat="1" ht="164.25" x14ac:dyDescent="0.25">
      <c r="A3" s="978"/>
      <c r="B3" s="978"/>
      <c r="C3" s="978"/>
      <c r="D3" s="130" t="s">
        <v>12</v>
      </c>
      <c r="E3" s="132" t="s">
        <v>1428</v>
      </c>
      <c r="F3" s="130" t="s">
        <v>14</v>
      </c>
      <c r="G3" s="132" t="s">
        <v>15</v>
      </c>
      <c r="H3" s="130" t="s">
        <v>2393</v>
      </c>
      <c r="I3" s="130" t="s">
        <v>2394</v>
      </c>
      <c r="J3" s="132" t="s">
        <v>15</v>
      </c>
      <c r="K3" s="132" t="s">
        <v>2393</v>
      </c>
      <c r="L3" s="130" t="s">
        <v>2395</v>
      </c>
      <c r="M3" s="132" t="s">
        <v>15</v>
      </c>
      <c r="N3" s="132" t="s">
        <v>2393</v>
      </c>
      <c r="O3" s="130" t="s">
        <v>2395</v>
      </c>
      <c r="P3" s="132" t="s">
        <v>19</v>
      </c>
      <c r="Q3" s="132" t="s">
        <v>20</v>
      </c>
      <c r="R3" s="132" t="s">
        <v>21</v>
      </c>
      <c r="S3" s="132" t="s">
        <v>22</v>
      </c>
      <c r="T3" s="132" t="s">
        <v>23</v>
      </c>
      <c r="U3" s="979"/>
      <c r="V3" s="979"/>
    </row>
    <row r="4" spans="1:22" x14ac:dyDescent="0.25">
      <c r="A4" s="133">
        <v>1</v>
      </c>
      <c r="B4" s="134">
        <v>2</v>
      </c>
      <c r="C4" s="133">
        <v>3</v>
      </c>
      <c r="D4" s="133">
        <v>4</v>
      </c>
      <c r="E4" s="134">
        <v>5</v>
      </c>
      <c r="F4" s="133">
        <v>6</v>
      </c>
      <c r="G4" s="133">
        <v>7</v>
      </c>
      <c r="H4" s="135">
        <v>8</v>
      </c>
      <c r="I4" s="133">
        <v>9</v>
      </c>
      <c r="J4" s="133">
        <v>10</v>
      </c>
      <c r="K4" s="135">
        <v>11</v>
      </c>
      <c r="L4" s="133">
        <v>12</v>
      </c>
      <c r="M4" s="133">
        <v>13</v>
      </c>
      <c r="N4" s="135">
        <v>14</v>
      </c>
      <c r="O4" s="133">
        <v>15</v>
      </c>
      <c r="P4" s="133">
        <v>16</v>
      </c>
      <c r="Q4" s="134">
        <v>17</v>
      </c>
      <c r="R4" s="133">
        <v>18</v>
      </c>
      <c r="S4" s="133">
        <v>19</v>
      </c>
      <c r="T4" s="134">
        <v>20</v>
      </c>
      <c r="U4" s="133">
        <v>21</v>
      </c>
      <c r="V4" s="133">
        <v>22</v>
      </c>
    </row>
    <row r="5" spans="1:22" ht="90" x14ac:dyDescent="0.25">
      <c r="A5" s="136">
        <v>1</v>
      </c>
      <c r="B5" s="107" t="s">
        <v>156</v>
      </c>
      <c r="C5" s="107" t="s">
        <v>156</v>
      </c>
      <c r="D5" s="107" t="s">
        <v>118</v>
      </c>
      <c r="E5" s="108" t="s">
        <v>157</v>
      </c>
      <c r="F5" s="109" t="s">
        <v>158</v>
      </c>
      <c r="G5" s="137" t="s">
        <v>159</v>
      </c>
      <c r="H5" s="138">
        <v>294.17</v>
      </c>
      <c r="I5" s="110" t="s">
        <v>160</v>
      </c>
      <c r="J5" s="137" t="s">
        <v>161</v>
      </c>
      <c r="K5" s="138">
        <v>302.04000000000002</v>
      </c>
      <c r="L5" s="110" t="s">
        <v>160</v>
      </c>
      <c r="M5" s="137" t="s">
        <v>162</v>
      </c>
      <c r="N5" s="138">
        <v>585</v>
      </c>
      <c r="O5" s="110" t="s">
        <v>160</v>
      </c>
      <c r="P5" s="107"/>
      <c r="Q5" s="137"/>
      <c r="R5" s="137"/>
      <c r="S5" s="972" t="s">
        <v>163</v>
      </c>
      <c r="T5" s="972" t="s">
        <v>164</v>
      </c>
      <c r="U5" s="972" t="s">
        <v>165</v>
      </c>
      <c r="V5" s="110" t="s">
        <v>166</v>
      </c>
    </row>
    <row r="6" spans="1:22" ht="54" x14ac:dyDescent="0.25">
      <c r="A6" s="136">
        <v>2</v>
      </c>
      <c r="B6" s="107" t="s">
        <v>2396</v>
      </c>
      <c r="C6" s="107" t="s">
        <v>2396</v>
      </c>
      <c r="D6" s="107" t="s">
        <v>2397</v>
      </c>
      <c r="E6" s="136" t="s">
        <v>1583</v>
      </c>
      <c r="F6" s="137" t="s">
        <v>77</v>
      </c>
      <c r="G6" s="137" t="s">
        <v>77</v>
      </c>
      <c r="H6" s="138" t="s">
        <v>77</v>
      </c>
      <c r="I6" s="136" t="s">
        <v>148</v>
      </c>
      <c r="J6" s="137" t="s">
        <v>2398</v>
      </c>
      <c r="K6" s="138">
        <v>4.76</v>
      </c>
      <c r="L6" s="136" t="s">
        <v>148</v>
      </c>
      <c r="M6" s="137" t="s">
        <v>2399</v>
      </c>
      <c r="N6" s="138">
        <v>187.1</v>
      </c>
      <c r="O6" s="136" t="s">
        <v>148</v>
      </c>
      <c r="P6" s="137"/>
      <c r="Q6" s="137"/>
      <c r="R6" s="137"/>
      <c r="S6" s="972"/>
      <c r="T6" s="972"/>
      <c r="U6" s="972"/>
      <c r="V6" s="110" t="s">
        <v>2400</v>
      </c>
    </row>
    <row r="7" spans="1:22" ht="72" x14ac:dyDescent="0.25">
      <c r="A7" s="136">
        <v>3</v>
      </c>
      <c r="B7" s="107" t="s">
        <v>2401</v>
      </c>
      <c r="C7" s="107" t="s">
        <v>2401</v>
      </c>
      <c r="D7" s="107" t="s">
        <v>118</v>
      </c>
      <c r="E7" s="110" t="s">
        <v>2870</v>
      </c>
      <c r="F7" s="110" t="s">
        <v>2870</v>
      </c>
      <c r="G7" s="110" t="s">
        <v>2870</v>
      </c>
      <c r="H7" s="138">
        <v>18.440000000000001</v>
      </c>
      <c r="I7" s="136" t="s">
        <v>148</v>
      </c>
      <c r="J7" s="110" t="s">
        <v>2870</v>
      </c>
      <c r="K7" s="138">
        <v>10.97</v>
      </c>
      <c r="L7" s="136" t="s">
        <v>148</v>
      </c>
      <c r="M7" s="110" t="s">
        <v>2870</v>
      </c>
      <c r="N7" s="138">
        <v>37.83</v>
      </c>
      <c r="O7" s="136" t="s">
        <v>148</v>
      </c>
      <c r="P7" s="137"/>
      <c r="Q7" s="137"/>
      <c r="R7" s="137"/>
      <c r="S7" s="972"/>
      <c r="T7" s="972"/>
      <c r="U7" s="972"/>
      <c r="V7" s="110" t="s">
        <v>2402</v>
      </c>
    </row>
    <row r="8" spans="1:22" ht="126" x14ac:dyDescent="0.25">
      <c r="A8" s="136" t="s">
        <v>2403</v>
      </c>
      <c r="B8" s="107" t="s">
        <v>2404</v>
      </c>
      <c r="C8" s="107" t="s">
        <v>2404</v>
      </c>
      <c r="D8" s="107" t="s">
        <v>2405</v>
      </c>
      <c r="E8" s="137"/>
      <c r="F8" s="137">
        <v>2250</v>
      </c>
      <c r="G8" s="137">
        <v>750</v>
      </c>
      <c r="H8" s="139"/>
      <c r="I8" s="137"/>
      <c r="J8" s="137">
        <v>750</v>
      </c>
      <c r="K8" s="139"/>
      <c r="L8" s="137"/>
      <c r="M8" s="137">
        <v>750</v>
      </c>
      <c r="N8" s="139"/>
      <c r="O8" s="137"/>
      <c r="P8" s="137"/>
      <c r="Q8" s="137"/>
      <c r="R8" s="137"/>
      <c r="S8" s="972"/>
      <c r="T8" s="972"/>
      <c r="U8" s="972"/>
      <c r="V8" s="110" t="s">
        <v>2406</v>
      </c>
    </row>
    <row r="9" spans="1:22" ht="54" x14ac:dyDescent="0.25">
      <c r="A9" s="136" t="s">
        <v>2407</v>
      </c>
      <c r="B9" s="107" t="s">
        <v>2408</v>
      </c>
      <c r="C9" s="107" t="s">
        <v>2408</v>
      </c>
      <c r="D9" s="107" t="s">
        <v>2409</v>
      </c>
      <c r="E9" s="137"/>
      <c r="F9" s="137">
        <v>750</v>
      </c>
      <c r="G9" s="137">
        <v>250</v>
      </c>
      <c r="H9" s="139"/>
      <c r="I9" s="137"/>
      <c r="J9" s="137">
        <v>250</v>
      </c>
      <c r="K9" s="139"/>
      <c r="L9" s="137"/>
      <c r="M9" s="137">
        <v>250</v>
      </c>
      <c r="N9" s="139"/>
      <c r="O9" s="137"/>
      <c r="P9" s="137"/>
      <c r="Q9" s="137"/>
      <c r="R9" s="137"/>
      <c r="S9" s="972"/>
      <c r="T9" s="972"/>
      <c r="U9" s="972"/>
      <c r="V9" s="110" t="s">
        <v>2410</v>
      </c>
    </row>
    <row r="10" spans="1:22" ht="54" x14ac:dyDescent="0.25">
      <c r="A10" s="136">
        <v>6</v>
      </c>
      <c r="B10" s="107" t="s">
        <v>2411</v>
      </c>
      <c r="C10" s="107" t="s">
        <v>2411</v>
      </c>
      <c r="D10" s="107" t="s">
        <v>2412</v>
      </c>
      <c r="E10" s="137"/>
      <c r="F10" s="137">
        <v>15</v>
      </c>
      <c r="G10" s="137">
        <v>5</v>
      </c>
      <c r="H10" s="138">
        <v>62.5</v>
      </c>
      <c r="I10" s="137"/>
      <c r="J10" s="137">
        <v>5</v>
      </c>
      <c r="K10" s="138">
        <v>68.75</v>
      </c>
      <c r="L10" s="137"/>
      <c r="M10" s="137">
        <v>5</v>
      </c>
      <c r="N10" s="138">
        <v>75.62</v>
      </c>
      <c r="O10" s="137"/>
      <c r="P10" s="137"/>
      <c r="Q10" s="137"/>
      <c r="R10" s="137"/>
      <c r="S10" s="972"/>
      <c r="T10" s="972"/>
      <c r="U10" s="972"/>
      <c r="V10" s="110" t="s">
        <v>2413</v>
      </c>
    </row>
    <row r="11" spans="1:22" ht="54" x14ac:dyDescent="0.25">
      <c r="A11" s="136" t="s">
        <v>2414</v>
      </c>
      <c r="B11" s="107" t="s">
        <v>2415</v>
      </c>
      <c r="C11" s="107" t="s">
        <v>2415</v>
      </c>
      <c r="D11" s="107" t="s">
        <v>2416</v>
      </c>
      <c r="E11" s="137"/>
      <c r="F11" s="137">
        <v>1845000</v>
      </c>
      <c r="G11" s="137">
        <v>615000</v>
      </c>
      <c r="H11" s="139"/>
      <c r="I11" s="137"/>
      <c r="J11" s="137">
        <v>615000</v>
      </c>
      <c r="K11" s="139"/>
      <c r="L11" s="137"/>
      <c r="M11" s="137">
        <v>615000</v>
      </c>
      <c r="N11" s="139"/>
      <c r="O11" s="137"/>
      <c r="P11" s="137"/>
      <c r="Q11" s="137"/>
      <c r="R11" s="137"/>
      <c r="S11" s="972"/>
      <c r="T11" s="972"/>
      <c r="U11" s="972"/>
      <c r="V11" s="110" t="s">
        <v>2413</v>
      </c>
    </row>
    <row r="12" spans="1:22" ht="126" x14ac:dyDescent="0.25">
      <c r="A12" s="136">
        <v>8</v>
      </c>
      <c r="B12" s="107" t="s">
        <v>2417</v>
      </c>
      <c r="C12" s="107" t="s">
        <v>2417</v>
      </c>
      <c r="D12" s="140" t="s">
        <v>2409</v>
      </c>
      <c r="E12" s="110" t="s">
        <v>2418</v>
      </c>
      <c r="F12" s="107" t="s">
        <v>2419</v>
      </c>
      <c r="G12" s="107" t="s">
        <v>2420</v>
      </c>
      <c r="H12" s="138">
        <v>0.5</v>
      </c>
      <c r="I12" s="136" t="s">
        <v>148</v>
      </c>
      <c r="J12" s="107" t="s">
        <v>2421</v>
      </c>
      <c r="K12" s="138">
        <v>0.55000000000000004</v>
      </c>
      <c r="L12" s="136" t="s">
        <v>148</v>
      </c>
      <c r="M12" s="107" t="s">
        <v>2422</v>
      </c>
      <c r="N12" s="138">
        <v>0.61</v>
      </c>
      <c r="O12" s="136" t="s">
        <v>148</v>
      </c>
      <c r="P12" s="137"/>
      <c r="Q12" s="137"/>
      <c r="R12" s="137"/>
      <c r="S12" s="972" t="s">
        <v>163</v>
      </c>
      <c r="T12" s="972" t="s">
        <v>164</v>
      </c>
      <c r="U12" s="972" t="s">
        <v>165</v>
      </c>
      <c r="V12" s="110" t="s">
        <v>2402</v>
      </c>
    </row>
    <row r="13" spans="1:22" ht="108" x14ac:dyDescent="0.25">
      <c r="A13" s="136">
        <v>9</v>
      </c>
      <c r="B13" s="107" t="s">
        <v>2423</v>
      </c>
      <c r="C13" s="107" t="s">
        <v>2423</v>
      </c>
      <c r="D13" s="107" t="s">
        <v>2409</v>
      </c>
      <c r="E13" s="137"/>
      <c r="F13" s="137">
        <v>20000</v>
      </c>
      <c r="G13" s="137">
        <v>6700</v>
      </c>
      <c r="H13" s="139" t="s">
        <v>2424</v>
      </c>
      <c r="I13" s="136" t="s">
        <v>148</v>
      </c>
      <c r="J13" s="137">
        <v>6700</v>
      </c>
      <c r="K13" s="139"/>
      <c r="L13" s="136" t="s">
        <v>148</v>
      </c>
      <c r="M13" s="137">
        <v>6600</v>
      </c>
      <c r="N13" s="139"/>
      <c r="O13" s="136" t="s">
        <v>148</v>
      </c>
      <c r="P13" s="137"/>
      <c r="Q13" s="137"/>
      <c r="R13" s="137"/>
      <c r="S13" s="972"/>
      <c r="T13" s="972"/>
      <c r="U13" s="972"/>
      <c r="V13" s="110" t="s">
        <v>2425</v>
      </c>
    </row>
    <row r="14" spans="1:22" ht="90" x14ac:dyDescent="0.25">
      <c r="A14" s="136">
        <v>10</v>
      </c>
      <c r="B14" s="107" t="s">
        <v>2426</v>
      </c>
      <c r="C14" s="107" t="s">
        <v>2426</v>
      </c>
      <c r="D14" s="107" t="s">
        <v>2409</v>
      </c>
      <c r="E14" s="137"/>
      <c r="F14" s="137">
        <v>20000</v>
      </c>
      <c r="G14" s="137">
        <v>6700</v>
      </c>
      <c r="H14" s="138">
        <f>AC14*100/331</f>
        <v>0</v>
      </c>
      <c r="I14" s="136" t="s">
        <v>148</v>
      </c>
      <c r="J14" s="137">
        <v>6700</v>
      </c>
      <c r="K14" s="138">
        <f>AC14*110/331</f>
        <v>0</v>
      </c>
      <c r="L14" s="136" t="s">
        <v>148</v>
      </c>
      <c r="M14" s="137">
        <v>6600</v>
      </c>
      <c r="N14" s="138">
        <f>AC14*121/331</f>
        <v>0</v>
      </c>
      <c r="O14" s="136" t="s">
        <v>148</v>
      </c>
      <c r="P14" s="137"/>
      <c r="Q14" s="137"/>
      <c r="R14" s="137"/>
      <c r="S14" s="972"/>
      <c r="T14" s="972"/>
      <c r="U14" s="972"/>
      <c r="V14" s="110" t="s">
        <v>2427</v>
      </c>
    </row>
    <row r="15" spans="1:22" ht="144" x14ac:dyDescent="0.25">
      <c r="A15" s="136">
        <v>11</v>
      </c>
      <c r="B15" s="107" t="s">
        <v>2428</v>
      </c>
      <c r="C15" s="107" t="s">
        <v>2428</v>
      </c>
      <c r="D15" s="107" t="s">
        <v>2409</v>
      </c>
      <c r="E15" s="137"/>
      <c r="F15" s="137">
        <v>1400</v>
      </c>
      <c r="G15" s="137">
        <v>470</v>
      </c>
      <c r="H15" s="138">
        <f>AC15*100/331</f>
        <v>0</v>
      </c>
      <c r="I15" s="136" t="s">
        <v>148</v>
      </c>
      <c r="J15" s="137">
        <v>470</v>
      </c>
      <c r="K15" s="138">
        <f>AC15*110/331</f>
        <v>0</v>
      </c>
      <c r="L15" s="136" t="s">
        <v>148</v>
      </c>
      <c r="M15" s="137">
        <v>460</v>
      </c>
      <c r="N15" s="138">
        <f>AC15*121/331</f>
        <v>0</v>
      </c>
      <c r="O15" s="136" t="s">
        <v>148</v>
      </c>
      <c r="P15" s="137"/>
      <c r="Q15" s="137"/>
      <c r="R15" s="137"/>
      <c r="S15" s="972"/>
      <c r="T15" s="972"/>
      <c r="U15" s="972"/>
      <c r="V15" s="110" t="s">
        <v>2429</v>
      </c>
    </row>
    <row r="16" spans="1:22" ht="90" x14ac:dyDescent="0.25">
      <c r="A16" s="136">
        <v>12</v>
      </c>
      <c r="B16" s="107" t="s">
        <v>2430</v>
      </c>
      <c r="C16" s="107" t="s">
        <v>2430</v>
      </c>
      <c r="D16" s="107" t="s">
        <v>2409</v>
      </c>
      <c r="E16" s="137"/>
      <c r="F16" s="137">
        <v>40</v>
      </c>
      <c r="G16" s="137">
        <v>14</v>
      </c>
      <c r="H16" s="138">
        <f>AC16*100/331</f>
        <v>0</v>
      </c>
      <c r="I16" s="136" t="s">
        <v>148</v>
      </c>
      <c r="J16" s="137">
        <v>14</v>
      </c>
      <c r="K16" s="138">
        <f>AC16*110/331</f>
        <v>0</v>
      </c>
      <c r="L16" s="136" t="s">
        <v>148</v>
      </c>
      <c r="M16" s="137">
        <v>12</v>
      </c>
      <c r="N16" s="138">
        <f>AC16*121/331</f>
        <v>0</v>
      </c>
      <c r="O16" s="136" t="s">
        <v>148</v>
      </c>
      <c r="P16" s="137"/>
      <c r="Q16" s="137"/>
      <c r="R16" s="137"/>
      <c r="S16" s="141"/>
      <c r="T16" s="141"/>
      <c r="U16" s="141"/>
      <c r="V16" s="110" t="s">
        <v>2429</v>
      </c>
    </row>
    <row r="17" spans="1:22" ht="90" x14ac:dyDescent="0.25">
      <c r="A17" s="136">
        <v>13</v>
      </c>
      <c r="B17" s="107" t="s">
        <v>2431</v>
      </c>
      <c r="C17" s="107" t="s">
        <v>2431</v>
      </c>
      <c r="D17" s="107" t="s">
        <v>2409</v>
      </c>
      <c r="E17" s="137"/>
      <c r="F17" s="137">
        <v>1</v>
      </c>
      <c r="G17" s="142">
        <v>0.33</v>
      </c>
      <c r="H17" s="138">
        <f>AC17*100/331</f>
        <v>0</v>
      </c>
      <c r="I17" s="136" t="s">
        <v>148</v>
      </c>
      <c r="J17" s="142">
        <v>0.33</v>
      </c>
      <c r="K17" s="138">
        <f>AC17*110/331</f>
        <v>0</v>
      </c>
      <c r="L17" s="136" t="s">
        <v>148</v>
      </c>
      <c r="M17" s="137">
        <v>0.34</v>
      </c>
      <c r="N17" s="138">
        <f>AC17*121/331</f>
        <v>0</v>
      </c>
      <c r="O17" s="136" t="s">
        <v>148</v>
      </c>
      <c r="P17" s="137"/>
      <c r="Q17" s="137"/>
      <c r="R17" s="137"/>
      <c r="S17" s="972" t="s">
        <v>163</v>
      </c>
      <c r="T17" s="972" t="s">
        <v>164</v>
      </c>
      <c r="U17" s="972" t="s">
        <v>165</v>
      </c>
      <c r="V17" s="110" t="s">
        <v>2429</v>
      </c>
    </row>
    <row r="18" spans="1:22" ht="72" x14ac:dyDescent="0.25">
      <c r="A18" s="136">
        <v>14</v>
      </c>
      <c r="B18" s="107" t="s">
        <v>2432</v>
      </c>
      <c r="C18" s="107" t="s">
        <v>2432</v>
      </c>
      <c r="D18" s="107" t="s">
        <v>2409</v>
      </c>
      <c r="E18" s="107" t="s">
        <v>2433</v>
      </c>
      <c r="F18" s="137">
        <v>13</v>
      </c>
      <c r="G18" s="137">
        <v>9</v>
      </c>
      <c r="H18" s="138">
        <v>1.99</v>
      </c>
      <c r="I18" s="136" t="s">
        <v>86</v>
      </c>
      <c r="J18" s="137">
        <v>11</v>
      </c>
      <c r="K18" s="138">
        <v>4.57</v>
      </c>
      <c r="L18" s="136" t="s">
        <v>86</v>
      </c>
      <c r="M18" s="137">
        <v>13</v>
      </c>
      <c r="N18" s="138">
        <v>5.4</v>
      </c>
      <c r="O18" s="136" t="s">
        <v>86</v>
      </c>
      <c r="P18" s="137"/>
      <c r="Q18" s="137"/>
      <c r="R18" s="137"/>
      <c r="S18" s="972"/>
      <c r="T18" s="972"/>
      <c r="U18" s="972"/>
      <c r="V18" s="110" t="s">
        <v>2402</v>
      </c>
    </row>
    <row r="19" spans="1:22" ht="72" x14ac:dyDescent="0.25">
      <c r="A19" s="136">
        <v>15</v>
      </c>
      <c r="B19" s="107" t="s">
        <v>2434</v>
      </c>
      <c r="C19" s="107" t="s">
        <v>2434</v>
      </c>
      <c r="D19" s="107" t="s">
        <v>2435</v>
      </c>
      <c r="E19" s="137" t="s">
        <v>2436</v>
      </c>
      <c r="F19" s="137">
        <v>0</v>
      </c>
      <c r="G19" s="137">
        <v>22</v>
      </c>
      <c r="H19" s="138">
        <v>8.11</v>
      </c>
      <c r="I19" s="136" t="s">
        <v>148</v>
      </c>
      <c r="J19" s="137">
        <v>22</v>
      </c>
      <c r="K19" s="138">
        <v>4.8600000000000003</v>
      </c>
      <c r="L19" s="136" t="s">
        <v>148</v>
      </c>
      <c r="M19" s="137">
        <v>22</v>
      </c>
      <c r="N19" s="138">
        <v>8.11</v>
      </c>
      <c r="O19" s="136" t="s">
        <v>148</v>
      </c>
      <c r="P19" s="137"/>
      <c r="Q19" s="137"/>
      <c r="R19" s="137"/>
      <c r="S19" s="972"/>
      <c r="T19" s="972"/>
      <c r="U19" s="972"/>
      <c r="V19" s="110" t="s">
        <v>2402</v>
      </c>
    </row>
    <row r="20" spans="1:22" ht="108" x14ac:dyDescent="0.25">
      <c r="A20" s="136">
        <v>16</v>
      </c>
      <c r="B20" s="107" t="s">
        <v>2437</v>
      </c>
      <c r="C20" s="107" t="s">
        <v>2437</v>
      </c>
      <c r="D20" s="107" t="s">
        <v>2409</v>
      </c>
      <c r="E20" s="137"/>
      <c r="F20" s="137">
        <v>4</v>
      </c>
      <c r="G20" s="137">
        <v>1</v>
      </c>
      <c r="H20" s="143" t="s">
        <v>77</v>
      </c>
      <c r="I20" s="136" t="s">
        <v>148</v>
      </c>
      <c r="J20" s="137">
        <v>1</v>
      </c>
      <c r="K20" s="143" t="s">
        <v>77</v>
      </c>
      <c r="L20" s="136" t="s">
        <v>148</v>
      </c>
      <c r="M20" s="137">
        <v>2</v>
      </c>
      <c r="N20" s="138">
        <v>1.46</v>
      </c>
      <c r="O20" s="136" t="s">
        <v>148</v>
      </c>
      <c r="P20" s="137"/>
      <c r="Q20" s="137"/>
      <c r="R20" s="137"/>
      <c r="S20" s="972"/>
      <c r="T20" s="972"/>
      <c r="U20" s="972"/>
      <c r="V20" s="110" t="s">
        <v>2402</v>
      </c>
    </row>
    <row r="21" spans="1:22" ht="108" x14ac:dyDescent="0.25">
      <c r="A21" s="136">
        <v>17</v>
      </c>
      <c r="B21" s="107" t="s">
        <v>2438</v>
      </c>
      <c r="C21" s="107" t="s">
        <v>2438</v>
      </c>
      <c r="D21" s="107" t="s">
        <v>416</v>
      </c>
      <c r="E21" s="137"/>
      <c r="F21" s="137" t="s">
        <v>416</v>
      </c>
      <c r="G21" s="137" t="s">
        <v>416</v>
      </c>
      <c r="H21" s="138">
        <v>0.28000000000000003</v>
      </c>
      <c r="I21" s="136" t="s">
        <v>148</v>
      </c>
      <c r="J21" s="137"/>
      <c r="K21" s="138">
        <v>0.16</v>
      </c>
      <c r="L21" s="136" t="s">
        <v>148</v>
      </c>
      <c r="M21" s="137"/>
      <c r="N21" s="138">
        <v>1.67</v>
      </c>
      <c r="O21" s="136" t="s">
        <v>148</v>
      </c>
      <c r="P21" s="137"/>
      <c r="Q21" s="137"/>
      <c r="R21" s="137"/>
      <c r="S21" s="144"/>
      <c r="T21" s="144"/>
      <c r="U21" s="144"/>
      <c r="V21" s="110" t="s">
        <v>2402</v>
      </c>
    </row>
    <row r="22" spans="1:22" ht="72" x14ac:dyDescent="0.25">
      <c r="A22" s="136">
        <v>18</v>
      </c>
      <c r="B22" s="107" t="s">
        <v>2439</v>
      </c>
      <c r="C22" s="107" t="s">
        <v>2440</v>
      </c>
      <c r="D22" s="107" t="s">
        <v>2409</v>
      </c>
      <c r="E22" s="137"/>
      <c r="F22" s="137">
        <v>4</v>
      </c>
      <c r="G22" s="137">
        <v>4</v>
      </c>
      <c r="H22" s="138">
        <v>59.78</v>
      </c>
      <c r="I22" s="136" t="s">
        <v>148</v>
      </c>
      <c r="J22" s="137">
        <v>4</v>
      </c>
      <c r="K22" s="138">
        <v>34.340000000000003</v>
      </c>
      <c r="L22" s="136" t="s">
        <v>148</v>
      </c>
      <c r="M22" s="137">
        <v>4</v>
      </c>
      <c r="N22" s="138">
        <v>109.55</v>
      </c>
      <c r="O22" s="136" t="s">
        <v>148</v>
      </c>
      <c r="P22" s="137"/>
      <c r="Q22" s="137"/>
      <c r="R22" s="137"/>
      <c r="S22" s="144"/>
      <c r="T22" s="144"/>
      <c r="U22" s="144"/>
      <c r="V22" s="110" t="s">
        <v>2402</v>
      </c>
    </row>
    <row r="23" spans="1:22" ht="108" x14ac:dyDescent="0.25">
      <c r="A23" s="136" t="s">
        <v>2441</v>
      </c>
      <c r="B23" s="107" t="s">
        <v>2442</v>
      </c>
      <c r="C23" s="107" t="s">
        <v>2443</v>
      </c>
      <c r="D23" s="107" t="s">
        <v>77</v>
      </c>
      <c r="E23" s="137" t="s">
        <v>77</v>
      </c>
      <c r="F23" s="137"/>
      <c r="G23" s="137"/>
      <c r="H23" s="138">
        <f>1.24+0.1+0.3+0.21+0.22+1+0.5+0.19+0.05</f>
        <v>3.81</v>
      </c>
      <c r="I23" s="136" t="s">
        <v>148</v>
      </c>
      <c r="J23" s="137"/>
      <c r="K23" s="138">
        <f>0.1+0.4+0.5+0.19+0.05</f>
        <v>1.24</v>
      </c>
      <c r="L23" s="136" t="s">
        <v>148</v>
      </c>
      <c r="M23" s="137"/>
      <c r="N23" s="138">
        <f>2.88+1+1.47+11.53+2.03+0.2+0.56+1+1.28+5+6.63+0.2+0.1+1.16+1.26</f>
        <v>36.299999999999997</v>
      </c>
      <c r="O23" s="136" t="s">
        <v>148</v>
      </c>
      <c r="P23" s="137"/>
      <c r="Q23" s="137"/>
      <c r="R23" s="137"/>
      <c r="S23" s="144"/>
      <c r="T23" s="144"/>
      <c r="U23" s="144"/>
      <c r="V23" s="110" t="s">
        <v>2402</v>
      </c>
    </row>
    <row r="24" spans="1:22" ht="108" x14ac:dyDescent="0.25">
      <c r="A24" s="136">
        <v>20</v>
      </c>
      <c r="B24" s="107" t="s">
        <v>2444</v>
      </c>
      <c r="C24" s="107" t="s">
        <v>2445</v>
      </c>
      <c r="D24" s="110" t="s">
        <v>77</v>
      </c>
      <c r="E24" s="136" t="s">
        <v>77</v>
      </c>
      <c r="F24" s="136" t="s">
        <v>77</v>
      </c>
      <c r="G24" s="110" t="s">
        <v>2446</v>
      </c>
      <c r="H24" s="138">
        <v>717.74</v>
      </c>
      <c r="I24" s="136" t="s">
        <v>148</v>
      </c>
      <c r="J24" s="110" t="s">
        <v>2446</v>
      </c>
      <c r="K24" s="138">
        <v>766.94</v>
      </c>
      <c r="L24" s="136" t="s">
        <v>148</v>
      </c>
      <c r="M24" s="110" t="s">
        <v>2446</v>
      </c>
      <c r="N24" s="138">
        <f>9.77+798.89+8.19</f>
        <v>816.85</v>
      </c>
      <c r="O24" s="136" t="s">
        <v>148</v>
      </c>
      <c r="P24" s="137"/>
      <c r="Q24" s="137"/>
      <c r="R24" s="137"/>
      <c r="S24" s="144"/>
      <c r="T24" s="144"/>
      <c r="U24" s="144"/>
      <c r="V24" s="110" t="s">
        <v>2402</v>
      </c>
    </row>
    <row r="25" spans="1:22" x14ac:dyDescent="0.25">
      <c r="A25" s="973" t="s">
        <v>2447</v>
      </c>
      <c r="B25" s="973"/>
      <c r="C25" s="973"/>
      <c r="D25" s="973"/>
      <c r="E25" s="973"/>
      <c r="F25" s="973"/>
      <c r="G25" s="973"/>
      <c r="H25" s="145">
        <f>H5+H7+H8+H9+H10+H11+H12+H14+H15+H16+H17+H18+H19+H21+H22+H23+H24</f>
        <v>1167.32</v>
      </c>
      <c r="I25" s="107"/>
      <c r="J25" s="107"/>
      <c r="K25" s="145">
        <f>K5+K7+K8+K9+K10+K11+K12+K14+K15+K16+K17+K18+K19+K21+K22+K23+K24</f>
        <v>1194.42</v>
      </c>
      <c r="L25" s="107"/>
      <c r="M25" s="107"/>
      <c r="N25" s="145">
        <f>N5+N6+N7+N8+N9+N10+N11+N12+N14+N15+N16+N17+N18+N19+N20+N21+N22+N23+N24</f>
        <v>1865.5</v>
      </c>
      <c r="O25" s="107"/>
      <c r="P25" s="107"/>
      <c r="Q25" s="107"/>
      <c r="R25" s="107"/>
      <c r="S25" s="107"/>
      <c r="T25" s="107"/>
      <c r="U25" s="107"/>
      <c r="V25" s="107"/>
    </row>
    <row r="26" spans="1:22" x14ac:dyDescent="0.25">
      <c r="A26" s="146"/>
      <c r="B26" s="146"/>
      <c r="C26" s="146"/>
      <c r="D26" s="146"/>
      <c r="E26" s="147"/>
      <c r="F26" s="146"/>
      <c r="G26" s="146"/>
      <c r="H26" s="148"/>
      <c r="I26" s="146"/>
      <c r="J26" s="146"/>
      <c r="K26" s="148"/>
      <c r="L26" s="146"/>
      <c r="M26" s="974" t="s">
        <v>2448</v>
      </c>
      <c r="N26" s="974"/>
      <c r="O26" s="975">
        <f>H25+K25+N25</f>
        <v>4227.24</v>
      </c>
      <c r="P26" s="975"/>
      <c r="Q26" s="975"/>
      <c r="R26" s="975"/>
      <c r="S26" s="146"/>
      <c r="T26" s="146"/>
      <c r="U26" s="146"/>
      <c r="V26" s="146"/>
    </row>
  </sheetData>
  <mergeCells count="24">
    <mergeCell ref="A2:A3"/>
    <mergeCell ref="B2:B3"/>
    <mergeCell ref="C2:C3"/>
    <mergeCell ref="D2:F2"/>
    <mergeCell ref="G2:I2"/>
    <mergeCell ref="S12:S15"/>
    <mergeCell ref="T12:T15"/>
    <mergeCell ref="U12:U15"/>
    <mergeCell ref="E1:L1"/>
    <mergeCell ref="M1:V1"/>
    <mergeCell ref="M2:O2"/>
    <mergeCell ref="P2:R2"/>
    <mergeCell ref="S2:T2"/>
    <mergeCell ref="U2:U3"/>
    <mergeCell ref="V2:V3"/>
    <mergeCell ref="S5:S11"/>
    <mergeCell ref="T5:T11"/>
    <mergeCell ref="U5:U11"/>
    <mergeCell ref="S17:S20"/>
    <mergeCell ref="T17:T20"/>
    <mergeCell ref="U17:U20"/>
    <mergeCell ref="A25:G25"/>
    <mergeCell ref="M26:N26"/>
    <mergeCell ref="O26:R26"/>
  </mergeCells>
  <printOptions horizontalCentered="1" verticalCentered="1"/>
  <pageMargins left="0.7" right="0.7" top="0.5" bottom="0.5" header="0.3" footer="0.3"/>
  <pageSetup paperSize="8"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opLeftCell="A13" zoomScale="55" zoomScaleNormal="55" workbookViewId="0">
      <selection activeCell="D14" sqref="D14"/>
    </sheetView>
  </sheetViews>
  <sheetFormatPr defaultRowHeight="18" x14ac:dyDescent="0.25"/>
  <cols>
    <col min="1" max="1" width="5.28515625" style="98" customWidth="1"/>
    <col min="2" max="2" width="30.42578125" style="98" customWidth="1"/>
    <col min="3" max="3" width="12" style="98" customWidth="1"/>
    <col min="4" max="4" width="26.5703125" style="265" customWidth="1"/>
    <col min="5" max="5" width="13.5703125" style="98" customWidth="1"/>
    <col min="6" max="6" width="10.7109375" style="98" bestFit="1" customWidth="1"/>
    <col min="7" max="7" width="12" style="98" customWidth="1"/>
    <col min="8" max="8" width="14.42578125" style="98" customWidth="1"/>
    <col min="9" max="9" width="14" style="98" customWidth="1"/>
    <col min="10" max="10" width="10.28515625" style="98" customWidth="1"/>
    <col min="11" max="11" width="12.85546875" style="98" customWidth="1"/>
    <col min="12" max="12" width="9.5703125" style="98" customWidth="1"/>
    <col min="13" max="13" width="10.85546875" style="98" bestFit="1" customWidth="1"/>
    <col min="14" max="14" width="8.28515625" style="98" bestFit="1" customWidth="1"/>
    <col min="15" max="15" width="17.5703125" style="98" customWidth="1"/>
    <col min="16" max="16" width="20.5703125" style="98" customWidth="1"/>
    <col min="17" max="17" width="18.7109375" style="98" customWidth="1"/>
    <col min="18" max="18" width="17.28515625" style="98" customWidth="1"/>
    <col min="19" max="19" width="13.7109375" style="98" customWidth="1"/>
    <col min="20" max="20" width="14.28515625" style="98" customWidth="1"/>
    <col min="21" max="22" width="13.28515625" style="98" customWidth="1"/>
    <col min="23" max="23" width="9.140625" style="98" customWidth="1"/>
    <col min="24" max="16384" width="9.140625" style="98"/>
  </cols>
  <sheetData>
    <row r="1" spans="1:23" x14ac:dyDescent="0.25">
      <c r="A1" s="981" t="s">
        <v>2449</v>
      </c>
      <c r="B1" s="981"/>
      <c r="C1" s="981"/>
      <c r="D1" s="981"/>
      <c r="E1" s="981"/>
      <c r="F1" s="981"/>
      <c r="G1" s="981"/>
      <c r="H1" s="981"/>
      <c r="I1" s="981"/>
      <c r="J1" s="981"/>
      <c r="K1" s="981"/>
      <c r="L1" s="981"/>
      <c r="M1" s="981"/>
      <c r="N1" s="981"/>
      <c r="O1" s="981"/>
      <c r="P1" s="981"/>
      <c r="Q1" s="981"/>
      <c r="R1" s="981"/>
      <c r="S1" s="981"/>
      <c r="T1" s="981"/>
      <c r="U1" s="981"/>
      <c r="V1" s="981"/>
      <c r="W1" s="981"/>
    </row>
    <row r="2" spans="1:23" x14ac:dyDescent="0.25">
      <c r="A2" s="982" t="s">
        <v>2450</v>
      </c>
      <c r="B2" s="982"/>
      <c r="C2" s="982"/>
      <c r="D2" s="982"/>
      <c r="E2" s="982"/>
      <c r="F2" s="982"/>
      <c r="G2" s="982"/>
      <c r="H2" s="982"/>
      <c r="I2" s="982"/>
      <c r="J2" s="982"/>
      <c r="K2" s="982"/>
      <c r="L2" s="982"/>
      <c r="M2" s="982"/>
      <c r="N2" s="982"/>
      <c r="O2" s="982"/>
      <c r="P2" s="982"/>
      <c r="Q2" s="982"/>
      <c r="R2" s="982"/>
      <c r="S2" s="982"/>
      <c r="T2" s="982"/>
      <c r="U2" s="982"/>
      <c r="V2" s="982"/>
      <c r="W2" s="982"/>
    </row>
    <row r="3" spans="1:23" x14ac:dyDescent="0.25">
      <c r="A3" s="983" t="s">
        <v>2451</v>
      </c>
      <c r="B3" s="968" t="s">
        <v>2452</v>
      </c>
      <c r="C3" s="983" t="s">
        <v>2121</v>
      </c>
      <c r="D3" s="1014" t="s">
        <v>2122</v>
      </c>
      <c r="E3" s="987" t="s">
        <v>2453</v>
      </c>
      <c r="F3" s="645" t="s">
        <v>2454</v>
      </c>
      <c r="G3" s="646"/>
      <c r="H3" s="646"/>
      <c r="I3" s="646"/>
      <c r="J3" s="646"/>
      <c r="K3" s="646"/>
      <c r="L3" s="646"/>
      <c r="M3" s="646"/>
      <c r="N3" s="647"/>
      <c r="O3" s="983" t="s">
        <v>2455</v>
      </c>
      <c r="P3" s="645" t="s">
        <v>2126</v>
      </c>
      <c r="Q3" s="646"/>
      <c r="R3" s="646"/>
      <c r="S3" s="646"/>
      <c r="T3" s="646"/>
      <c r="U3" s="646"/>
      <c r="V3" s="647"/>
      <c r="W3" s="983" t="s">
        <v>2456</v>
      </c>
    </row>
    <row r="4" spans="1:23" x14ac:dyDescent="0.25">
      <c r="A4" s="984"/>
      <c r="B4" s="969"/>
      <c r="C4" s="984"/>
      <c r="D4" s="1015"/>
      <c r="E4" s="988"/>
      <c r="F4" s="645" t="s">
        <v>2232</v>
      </c>
      <c r="G4" s="646"/>
      <c r="H4" s="647"/>
      <c r="I4" s="645" t="s">
        <v>2233</v>
      </c>
      <c r="J4" s="646"/>
      <c r="K4" s="647"/>
      <c r="L4" s="645" t="s">
        <v>2234</v>
      </c>
      <c r="M4" s="646"/>
      <c r="N4" s="647"/>
      <c r="O4" s="984"/>
      <c r="P4" s="983" t="s">
        <v>12</v>
      </c>
      <c r="Q4" s="645" t="s">
        <v>2232</v>
      </c>
      <c r="R4" s="647"/>
      <c r="S4" s="645" t="s">
        <v>2233</v>
      </c>
      <c r="T4" s="647"/>
      <c r="U4" s="645" t="s">
        <v>2234</v>
      </c>
      <c r="V4" s="647"/>
      <c r="W4" s="984"/>
    </row>
    <row r="5" spans="1:23" x14ac:dyDescent="0.25">
      <c r="A5" s="985"/>
      <c r="B5" s="986"/>
      <c r="C5" s="985"/>
      <c r="D5" s="1016"/>
      <c r="E5" s="989"/>
      <c r="F5" s="118" t="s">
        <v>1936</v>
      </c>
      <c r="G5" s="118" t="s">
        <v>2457</v>
      </c>
      <c r="H5" s="118" t="s">
        <v>2458</v>
      </c>
      <c r="I5" s="118" t="s">
        <v>1936</v>
      </c>
      <c r="J5" s="118" t="s">
        <v>2457</v>
      </c>
      <c r="K5" s="118" t="s">
        <v>2458</v>
      </c>
      <c r="L5" s="118" t="s">
        <v>1936</v>
      </c>
      <c r="M5" s="118" t="s">
        <v>2457</v>
      </c>
      <c r="N5" s="118" t="s">
        <v>2458</v>
      </c>
      <c r="O5" s="985"/>
      <c r="P5" s="985"/>
      <c r="Q5" s="118" t="s">
        <v>1935</v>
      </c>
      <c r="R5" s="118" t="s">
        <v>2459</v>
      </c>
      <c r="S5" s="118" t="s">
        <v>1935</v>
      </c>
      <c r="T5" s="118" t="s">
        <v>2459</v>
      </c>
      <c r="U5" s="118" t="s">
        <v>1935</v>
      </c>
      <c r="V5" s="118" t="s">
        <v>2459</v>
      </c>
      <c r="W5" s="985"/>
    </row>
    <row r="6" spans="1:23" x14ac:dyDescent="0.25">
      <c r="A6" s="119">
        <v>1</v>
      </c>
      <c r="B6" s="119">
        <v>2</v>
      </c>
      <c r="C6" s="119">
        <v>3</v>
      </c>
      <c r="D6" s="1017">
        <v>4</v>
      </c>
      <c r="E6" s="119">
        <v>5</v>
      </c>
      <c r="F6" s="119">
        <v>6</v>
      </c>
      <c r="G6" s="119">
        <v>7</v>
      </c>
      <c r="H6" s="119">
        <v>8</v>
      </c>
      <c r="I6" s="119">
        <v>9</v>
      </c>
      <c r="J6" s="119">
        <v>10</v>
      </c>
      <c r="K6" s="119">
        <v>11</v>
      </c>
      <c r="L6" s="119">
        <v>12</v>
      </c>
      <c r="M6" s="119">
        <v>13</v>
      </c>
      <c r="N6" s="119">
        <v>14</v>
      </c>
      <c r="O6" s="119">
        <v>15</v>
      </c>
      <c r="P6" s="119">
        <v>16</v>
      </c>
      <c r="Q6" s="119">
        <v>17</v>
      </c>
      <c r="R6" s="119">
        <v>18</v>
      </c>
      <c r="S6" s="119">
        <v>19</v>
      </c>
      <c r="T6" s="119">
        <v>20</v>
      </c>
      <c r="U6" s="119">
        <v>21</v>
      </c>
      <c r="V6" s="119">
        <v>22</v>
      </c>
      <c r="W6" s="119">
        <v>23</v>
      </c>
    </row>
    <row r="7" spans="1:23" ht="57" x14ac:dyDescent="0.25">
      <c r="A7" s="35">
        <v>1</v>
      </c>
      <c r="B7" s="34" t="s">
        <v>2460</v>
      </c>
      <c r="C7" s="1018" t="s">
        <v>2461</v>
      </c>
      <c r="D7" s="621" t="s">
        <v>2462</v>
      </c>
      <c r="E7" s="623" t="s">
        <v>2463</v>
      </c>
      <c r="F7" s="1020">
        <v>12295.23</v>
      </c>
      <c r="G7" s="1021" t="s">
        <v>2464</v>
      </c>
      <c r="H7" s="1021" t="s">
        <v>2465</v>
      </c>
      <c r="I7" s="1020" t="s">
        <v>2466</v>
      </c>
      <c r="J7" s="1021" t="s">
        <v>2467</v>
      </c>
      <c r="K7" s="1021" t="s">
        <v>2468</v>
      </c>
      <c r="L7" s="1022" t="s">
        <v>77</v>
      </c>
      <c r="M7" s="31" t="s">
        <v>77</v>
      </c>
      <c r="N7" s="221" t="s">
        <v>77</v>
      </c>
      <c r="O7" s="31" t="s">
        <v>2460</v>
      </c>
      <c r="P7" s="621" t="s">
        <v>2460</v>
      </c>
      <c r="Q7" s="621" t="s">
        <v>77</v>
      </c>
      <c r="R7" s="621" t="s">
        <v>77</v>
      </c>
      <c r="S7" s="621" t="s">
        <v>77</v>
      </c>
      <c r="T7" s="1028" t="s">
        <v>77</v>
      </c>
      <c r="U7" s="1028" t="s">
        <v>77</v>
      </c>
      <c r="V7" s="31" t="s">
        <v>77</v>
      </c>
      <c r="W7" s="928" t="s">
        <v>77</v>
      </c>
    </row>
    <row r="8" spans="1:23" ht="72" x14ac:dyDescent="0.25">
      <c r="A8" s="123">
        <v>2</v>
      </c>
      <c r="B8" s="616" t="s">
        <v>2469</v>
      </c>
      <c r="C8" s="1019"/>
      <c r="D8" s="621" t="s">
        <v>2462</v>
      </c>
      <c r="E8" s="623" t="s">
        <v>2463</v>
      </c>
      <c r="F8" s="1023"/>
      <c r="G8" s="623"/>
      <c r="H8" s="221"/>
      <c r="I8" s="1022"/>
      <c r="J8" s="623"/>
      <c r="K8" s="221"/>
      <c r="L8" s="1022"/>
      <c r="M8" s="31"/>
      <c r="N8" s="221"/>
      <c r="O8" s="31" t="s">
        <v>2469</v>
      </c>
      <c r="P8" s="621" t="s">
        <v>2469</v>
      </c>
      <c r="Q8" s="621" t="s">
        <v>77</v>
      </c>
      <c r="R8" s="621" t="s">
        <v>77</v>
      </c>
      <c r="S8" s="621" t="s">
        <v>77</v>
      </c>
      <c r="T8" s="1028" t="s">
        <v>77</v>
      </c>
      <c r="U8" s="1028" t="s">
        <v>77</v>
      </c>
      <c r="V8" s="31" t="s">
        <v>77</v>
      </c>
      <c r="W8" s="980" t="s">
        <v>77</v>
      </c>
    </row>
    <row r="9" spans="1:23" ht="72" x14ac:dyDescent="0.25">
      <c r="A9" s="123">
        <v>3</v>
      </c>
      <c r="B9" s="616" t="s">
        <v>2470</v>
      </c>
      <c r="C9" s="1019"/>
      <c r="D9" s="621" t="s">
        <v>2462</v>
      </c>
      <c r="E9" s="623" t="s">
        <v>2463</v>
      </c>
      <c r="F9" s="1023"/>
      <c r="G9" s="623"/>
      <c r="H9" s="221"/>
      <c r="I9" s="1022"/>
      <c r="J9" s="623"/>
      <c r="K9" s="221"/>
      <c r="L9" s="1022"/>
      <c r="M9" s="621"/>
      <c r="N9" s="221"/>
      <c r="O9" s="221" t="s">
        <v>77</v>
      </c>
      <c r="P9" s="621" t="s">
        <v>2470</v>
      </c>
      <c r="Q9" s="621" t="s">
        <v>2470</v>
      </c>
      <c r="R9" s="621" t="s">
        <v>2470</v>
      </c>
      <c r="S9" s="621" t="s">
        <v>77</v>
      </c>
      <c r="T9" s="1028" t="s">
        <v>77</v>
      </c>
      <c r="U9" s="1028" t="s">
        <v>77</v>
      </c>
      <c r="V9" s="31" t="s">
        <v>77</v>
      </c>
      <c r="W9" s="980" t="s">
        <v>77</v>
      </c>
    </row>
    <row r="10" spans="1:23" ht="72" x14ac:dyDescent="0.25">
      <c r="A10" s="123">
        <v>4</v>
      </c>
      <c r="B10" s="616" t="s">
        <v>2471</v>
      </c>
      <c r="C10" s="1019"/>
      <c r="D10" s="621" t="s">
        <v>2462</v>
      </c>
      <c r="E10" s="623" t="s">
        <v>2463</v>
      </c>
      <c r="F10" s="1023"/>
      <c r="G10" s="31"/>
      <c r="H10" s="221"/>
      <c r="I10" s="1022"/>
      <c r="J10" s="623"/>
      <c r="K10" s="221"/>
      <c r="L10" s="1022"/>
      <c r="M10" s="31"/>
      <c r="N10" s="221"/>
      <c r="O10" s="221" t="s">
        <v>77</v>
      </c>
      <c r="P10" s="621" t="s">
        <v>2471</v>
      </c>
      <c r="Q10" s="621" t="s">
        <v>77</v>
      </c>
      <c r="R10" s="621" t="s">
        <v>77</v>
      </c>
      <c r="S10" s="621" t="s">
        <v>2471</v>
      </c>
      <c r="T10" s="1028" t="s">
        <v>2471</v>
      </c>
      <c r="U10" s="1028" t="s">
        <v>77</v>
      </c>
      <c r="V10" s="31" t="s">
        <v>77</v>
      </c>
      <c r="W10" s="980" t="s">
        <v>77</v>
      </c>
    </row>
    <row r="11" spans="1:23" ht="54" x14ac:dyDescent="0.25">
      <c r="A11" s="123">
        <v>5</v>
      </c>
      <c r="B11" s="616" t="s">
        <v>2472</v>
      </c>
      <c r="C11" s="1019"/>
      <c r="D11" s="621" t="s">
        <v>2462</v>
      </c>
      <c r="E11" s="623" t="s">
        <v>2463</v>
      </c>
      <c r="F11" s="1023"/>
      <c r="G11" s="31"/>
      <c r="H11" s="221"/>
      <c r="I11" s="1022"/>
      <c r="J11" s="31"/>
      <c r="K11" s="221"/>
      <c r="L11" s="1022"/>
      <c r="M11" s="31"/>
      <c r="N11" s="221"/>
      <c r="O11" s="221" t="s">
        <v>77</v>
      </c>
      <c r="P11" s="621" t="s">
        <v>2472</v>
      </c>
      <c r="Q11" s="621" t="s">
        <v>2472</v>
      </c>
      <c r="R11" s="621" t="s">
        <v>2472</v>
      </c>
      <c r="S11" s="621" t="s">
        <v>77</v>
      </c>
      <c r="T11" s="1028" t="s">
        <v>77</v>
      </c>
      <c r="U11" s="1028" t="s">
        <v>77</v>
      </c>
      <c r="V11" s="31" t="s">
        <v>77</v>
      </c>
      <c r="W11" s="980" t="s">
        <v>77</v>
      </c>
    </row>
    <row r="12" spans="1:23" ht="54" x14ac:dyDescent="0.25">
      <c r="A12" s="124">
        <v>6</v>
      </c>
      <c r="B12" s="617" t="s">
        <v>2473</v>
      </c>
      <c r="C12" s="1024"/>
      <c r="D12" s="621" t="s">
        <v>2462</v>
      </c>
      <c r="E12" s="31" t="s">
        <v>2463</v>
      </c>
      <c r="F12" s="1023"/>
      <c r="G12" s="31"/>
      <c r="H12" s="221"/>
      <c r="I12" s="1022"/>
      <c r="J12" s="31"/>
      <c r="K12" s="221"/>
      <c r="L12" s="1022"/>
      <c r="M12" s="31"/>
      <c r="N12" s="221"/>
      <c r="O12" s="221" t="s">
        <v>77</v>
      </c>
      <c r="P12" s="621" t="s">
        <v>2473</v>
      </c>
      <c r="Q12" s="621" t="s">
        <v>2473</v>
      </c>
      <c r="R12" s="621" t="s">
        <v>2473</v>
      </c>
      <c r="S12" s="621" t="s">
        <v>77</v>
      </c>
      <c r="T12" s="1028" t="s">
        <v>77</v>
      </c>
      <c r="U12" s="1028" t="s">
        <v>77</v>
      </c>
      <c r="V12" s="31" t="s">
        <v>77</v>
      </c>
      <c r="W12" s="929" t="s">
        <v>77</v>
      </c>
    </row>
    <row r="13" spans="1:23" ht="36" x14ac:dyDescent="0.25">
      <c r="A13" s="35">
        <v>7</v>
      </c>
      <c r="B13" s="34" t="s">
        <v>2474</v>
      </c>
      <c r="C13" s="31"/>
      <c r="D13" s="31" t="s">
        <v>2462</v>
      </c>
      <c r="E13" s="31" t="s">
        <v>2463</v>
      </c>
      <c r="F13" s="1025"/>
      <c r="G13" s="31"/>
      <c r="H13" s="31"/>
      <c r="I13" s="1025"/>
      <c r="J13" s="621"/>
      <c r="K13" s="1018"/>
      <c r="L13" s="1026"/>
      <c r="M13" s="621"/>
      <c r="N13" s="1018"/>
      <c r="O13" s="31" t="s">
        <v>2474</v>
      </c>
      <c r="P13" s="621" t="s">
        <v>2474</v>
      </c>
      <c r="Q13" s="621" t="s">
        <v>77</v>
      </c>
      <c r="R13" s="621" t="s">
        <v>77</v>
      </c>
      <c r="S13" s="621" t="s">
        <v>77</v>
      </c>
      <c r="T13" s="621" t="s">
        <v>77</v>
      </c>
      <c r="U13" s="621" t="s">
        <v>77</v>
      </c>
      <c r="V13" s="31" t="s">
        <v>77</v>
      </c>
      <c r="W13" s="928" t="s">
        <v>77</v>
      </c>
    </row>
    <row r="14" spans="1:23" ht="270" x14ac:dyDescent="0.25">
      <c r="A14" s="124">
        <v>8</v>
      </c>
      <c r="B14" s="617" t="s">
        <v>2475</v>
      </c>
      <c r="C14" s="31"/>
      <c r="D14" s="31" t="s">
        <v>2462</v>
      </c>
      <c r="E14" s="31" t="s">
        <v>2463</v>
      </c>
      <c r="F14" s="1025"/>
      <c r="G14" s="31"/>
      <c r="H14" s="31"/>
      <c r="I14" s="1025"/>
      <c r="J14" s="621"/>
      <c r="K14" s="1024"/>
      <c r="L14" s="1026"/>
      <c r="M14" s="621"/>
      <c r="N14" s="1024"/>
      <c r="O14" s="31" t="s">
        <v>77</v>
      </c>
      <c r="P14" s="621" t="s">
        <v>2475</v>
      </c>
      <c r="Q14" s="621" t="s">
        <v>2476</v>
      </c>
      <c r="R14" s="621" t="s">
        <v>2476</v>
      </c>
      <c r="S14" s="621" t="s">
        <v>2477</v>
      </c>
      <c r="T14" s="621" t="s">
        <v>2477</v>
      </c>
      <c r="U14" s="621" t="s">
        <v>2478</v>
      </c>
      <c r="V14" s="31" t="s">
        <v>2479</v>
      </c>
      <c r="W14" s="929" t="s">
        <v>77</v>
      </c>
    </row>
    <row r="15" spans="1:23" ht="36.75" customHeight="1" x14ac:dyDescent="0.25">
      <c r="A15" s="35">
        <v>9</v>
      </c>
      <c r="B15" s="34" t="s">
        <v>2480</v>
      </c>
      <c r="C15" s="31"/>
      <c r="D15" s="31" t="s">
        <v>2462</v>
      </c>
      <c r="E15" s="31" t="s">
        <v>2463</v>
      </c>
      <c r="F15" s="1025"/>
      <c r="G15" s="31"/>
      <c r="H15" s="31"/>
      <c r="I15" s="1025"/>
      <c r="J15" s="31"/>
      <c r="K15" s="31"/>
      <c r="L15" s="1025"/>
      <c r="M15" s="31"/>
      <c r="N15" s="31"/>
      <c r="O15" s="31" t="s">
        <v>2480</v>
      </c>
      <c r="P15" s="621" t="s">
        <v>2480</v>
      </c>
      <c r="Q15" s="621" t="s">
        <v>77</v>
      </c>
      <c r="R15" s="621" t="s">
        <v>77</v>
      </c>
      <c r="S15" s="621" t="s">
        <v>77</v>
      </c>
      <c r="T15" s="621" t="s">
        <v>77</v>
      </c>
      <c r="U15" s="621" t="s">
        <v>2481</v>
      </c>
      <c r="V15" s="31" t="s">
        <v>2481</v>
      </c>
      <c r="W15" s="928" t="s">
        <v>77</v>
      </c>
    </row>
    <row r="16" spans="1:23" ht="108" x14ac:dyDescent="0.25">
      <c r="A16" s="123">
        <v>10</v>
      </c>
      <c r="B16" s="617" t="s">
        <v>2482</v>
      </c>
      <c r="C16" s="31"/>
      <c r="D16" s="31" t="s">
        <v>2462</v>
      </c>
      <c r="E16" s="31" t="s">
        <v>2463</v>
      </c>
      <c r="F16" s="1025"/>
      <c r="G16" s="31"/>
      <c r="H16" s="31"/>
      <c r="I16" s="1025"/>
      <c r="J16" s="31"/>
      <c r="K16" s="31"/>
      <c r="L16" s="1025"/>
      <c r="M16" s="31"/>
      <c r="N16" s="31"/>
      <c r="O16" s="31" t="s">
        <v>2482</v>
      </c>
      <c r="P16" s="621" t="s">
        <v>2482</v>
      </c>
      <c r="Q16" s="621" t="s">
        <v>77</v>
      </c>
      <c r="R16" s="621" t="s">
        <v>77</v>
      </c>
      <c r="S16" s="621" t="s">
        <v>77</v>
      </c>
      <c r="T16" s="621" t="s">
        <v>77</v>
      </c>
      <c r="U16" s="621" t="s">
        <v>2482</v>
      </c>
      <c r="V16" s="31" t="s">
        <v>2482</v>
      </c>
      <c r="W16" s="980" t="s">
        <v>77</v>
      </c>
    </row>
    <row r="17" spans="1:23" ht="409.5" x14ac:dyDescent="0.25">
      <c r="A17" s="125">
        <v>11</v>
      </c>
      <c r="B17" s="1018" t="s">
        <v>2483</v>
      </c>
      <c r="C17" s="31" t="s">
        <v>2484</v>
      </c>
      <c r="D17" s="31" t="s">
        <v>2485</v>
      </c>
      <c r="E17" s="31" t="s">
        <v>2486</v>
      </c>
      <c r="F17" s="1025"/>
      <c r="G17" s="31"/>
      <c r="H17" s="31"/>
      <c r="I17" s="1025" t="s">
        <v>2487</v>
      </c>
      <c r="J17" s="31" t="s">
        <v>2488</v>
      </c>
      <c r="K17" s="31" t="s">
        <v>2488</v>
      </c>
      <c r="L17" s="1025"/>
      <c r="M17" s="31"/>
      <c r="N17" s="31"/>
      <c r="O17" s="31"/>
      <c r="P17" s="621"/>
      <c r="Q17" s="621"/>
      <c r="R17" s="621"/>
      <c r="S17" s="621" t="s">
        <v>2489</v>
      </c>
      <c r="T17" s="621" t="s">
        <v>2880</v>
      </c>
      <c r="U17" s="621"/>
      <c r="V17" s="31"/>
      <c r="W17" s="980" t="s">
        <v>2490</v>
      </c>
    </row>
    <row r="18" spans="1:23" ht="409.5" x14ac:dyDescent="0.25">
      <c r="A18" s="123"/>
      <c r="B18" s="1019"/>
      <c r="C18" s="31"/>
      <c r="D18" s="31"/>
      <c r="E18" s="31" t="s">
        <v>2491</v>
      </c>
      <c r="F18" s="1025"/>
      <c r="G18" s="31"/>
      <c r="H18" s="31"/>
      <c r="I18" s="1025" t="s">
        <v>2492</v>
      </c>
      <c r="J18" s="31" t="s">
        <v>2492</v>
      </c>
      <c r="K18" s="31" t="s">
        <v>2493</v>
      </c>
      <c r="L18" s="1025"/>
      <c r="M18" s="31"/>
      <c r="N18" s="31"/>
      <c r="O18" s="31"/>
      <c r="P18" s="621"/>
      <c r="Q18" s="621"/>
      <c r="R18" s="621"/>
      <c r="S18" s="621" t="s">
        <v>2494</v>
      </c>
      <c r="T18" s="621" t="s">
        <v>2881</v>
      </c>
      <c r="U18" s="621"/>
      <c r="V18" s="31"/>
      <c r="W18" s="980"/>
    </row>
    <row r="19" spans="1:23" ht="409.5" x14ac:dyDescent="0.25">
      <c r="A19" s="123"/>
      <c r="B19" s="1018"/>
      <c r="C19" s="31"/>
      <c r="D19" s="31"/>
      <c r="E19" s="31" t="s">
        <v>2495</v>
      </c>
      <c r="F19" s="1025"/>
      <c r="G19" s="31"/>
      <c r="H19" s="31"/>
      <c r="I19" s="1025" t="s">
        <v>2496</v>
      </c>
      <c r="J19" s="31" t="s">
        <v>2496</v>
      </c>
      <c r="K19" s="31" t="s">
        <v>2497</v>
      </c>
      <c r="L19" s="1025"/>
      <c r="M19" s="31"/>
      <c r="N19" s="31"/>
      <c r="O19" s="31"/>
      <c r="P19" s="621"/>
      <c r="Q19" s="621" t="s">
        <v>2495</v>
      </c>
      <c r="R19" s="621" t="s">
        <v>2882</v>
      </c>
      <c r="S19" s="621"/>
      <c r="T19" s="621"/>
      <c r="U19" s="621"/>
      <c r="V19" s="31"/>
      <c r="W19" s="980"/>
    </row>
    <row r="20" spans="1:23" ht="409.5" x14ac:dyDescent="0.25">
      <c r="A20" s="123">
        <v>12</v>
      </c>
      <c r="B20" s="1019"/>
      <c r="C20" s="31" t="s">
        <v>2498</v>
      </c>
      <c r="D20" s="31" t="s">
        <v>2485</v>
      </c>
      <c r="E20" s="31" t="s">
        <v>2499</v>
      </c>
      <c r="F20" s="1025" t="s">
        <v>2500</v>
      </c>
      <c r="G20" s="31" t="s">
        <v>2500</v>
      </c>
      <c r="H20" s="31" t="s">
        <v>2500</v>
      </c>
      <c r="I20" s="1025"/>
      <c r="J20" s="31"/>
      <c r="K20" s="31"/>
      <c r="L20" s="1025"/>
      <c r="M20" s="31"/>
      <c r="N20" s="31"/>
      <c r="O20" s="31"/>
      <c r="P20" s="621"/>
      <c r="Q20" s="621" t="s">
        <v>2501</v>
      </c>
      <c r="R20" s="621" t="s">
        <v>2502</v>
      </c>
      <c r="S20" s="621"/>
      <c r="T20" s="621"/>
      <c r="U20" s="621"/>
      <c r="V20" s="31"/>
      <c r="W20" s="980"/>
    </row>
    <row r="21" spans="1:23" ht="409.5" x14ac:dyDescent="0.25">
      <c r="A21" s="126">
        <v>13</v>
      </c>
      <c r="B21" s="37" t="s">
        <v>2503</v>
      </c>
      <c r="C21" s="31" t="s">
        <v>2504</v>
      </c>
      <c r="D21" s="31" t="s">
        <v>2485</v>
      </c>
      <c r="E21" s="31" t="s">
        <v>2505</v>
      </c>
      <c r="F21" s="1025"/>
      <c r="G21" s="31"/>
      <c r="H21" s="31"/>
      <c r="I21" s="1025" t="s">
        <v>2506</v>
      </c>
      <c r="J21" s="31" t="s">
        <v>2506</v>
      </c>
      <c r="K21" s="31" t="s">
        <v>2507</v>
      </c>
      <c r="L21" s="1025"/>
      <c r="M21" s="31"/>
      <c r="N21" s="31"/>
      <c r="O21" s="31"/>
      <c r="P21" s="31"/>
      <c r="Q21" s="31" t="s">
        <v>2508</v>
      </c>
      <c r="R21" s="31" t="s">
        <v>2509</v>
      </c>
      <c r="S21" s="31" t="s">
        <v>2510</v>
      </c>
      <c r="T21" s="31" t="s">
        <v>2511</v>
      </c>
      <c r="U21" s="31"/>
      <c r="V21" s="31"/>
      <c r="W21" s="929"/>
    </row>
    <row r="22" spans="1:23" ht="409.5" x14ac:dyDescent="0.25">
      <c r="A22" s="35">
        <v>13</v>
      </c>
      <c r="B22" s="1018"/>
      <c r="C22" s="31" t="s">
        <v>2512</v>
      </c>
      <c r="D22" s="31" t="s">
        <v>2485</v>
      </c>
      <c r="E22" s="31" t="s">
        <v>2513</v>
      </c>
      <c r="F22" s="1027"/>
      <c r="G22" s="1028"/>
      <c r="H22" s="1029"/>
      <c r="I22" s="1025" t="s">
        <v>211</v>
      </c>
      <c r="J22" s="1028" t="s">
        <v>211</v>
      </c>
      <c r="K22" s="1029" t="s">
        <v>211</v>
      </c>
      <c r="L22" s="1025"/>
      <c r="M22" s="1028"/>
      <c r="N22" s="1029"/>
      <c r="O22" s="31"/>
      <c r="P22" s="621"/>
      <c r="Q22" s="621"/>
      <c r="R22" s="621"/>
      <c r="S22" s="621" t="s">
        <v>2514</v>
      </c>
      <c r="T22" s="1028" t="s">
        <v>2869</v>
      </c>
      <c r="U22" s="1028"/>
      <c r="V22" s="31"/>
      <c r="W22" s="928"/>
    </row>
    <row r="23" spans="1:23" ht="409.5" x14ac:dyDescent="0.25">
      <c r="A23" s="123">
        <v>14</v>
      </c>
      <c r="B23" s="1019" t="s">
        <v>2515</v>
      </c>
      <c r="C23" s="37" t="s">
        <v>2516</v>
      </c>
      <c r="D23" s="31" t="s">
        <v>2517</v>
      </c>
      <c r="E23" s="31" t="s">
        <v>2518</v>
      </c>
      <c r="F23" s="1027">
        <v>1392.04</v>
      </c>
      <c r="G23" s="1028">
        <v>1392.04</v>
      </c>
      <c r="H23" s="1029">
        <v>1255.83311</v>
      </c>
      <c r="I23" s="1025">
        <v>1665.6276499999999</v>
      </c>
      <c r="J23" s="1028">
        <v>1665.6276499999999</v>
      </c>
      <c r="K23" s="1029">
        <v>1463.2031300000001</v>
      </c>
      <c r="L23" s="1025">
        <v>1009.726</v>
      </c>
      <c r="M23" s="1028">
        <v>1009.726</v>
      </c>
      <c r="N23" s="1029">
        <v>188.29182</v>
      </c>
      <c r="O23" s="120" t="s">
        <v>77</v>
      </c>
      <c r="P23" s="100" t="s">
        <v>77</v>
      </c>
      <c r="Q23" s="100" t="s">
        <v>77</v>
      </c>
      <c r="R23" s="100" t="s">
        <v>2519</v>
      </c>
      <c r="S23" s="100" t="s">
        <v>77</v>
      </c>
      <c r="T23" s="122" t="s">
        <v>2520</v>
      </c>
      <c r="U23" s="122" t="s">
        <v>77</v>
      </c>
      <c r="V23" s="120" t="s">
        <v>2521</v>
      </c>
      <c r="W23" s="980" t="s">
        <v>2522</v>
      </c>
    </row>
    <row r="24" spans="1:23" x14ac:dyDescent="0.25">
      <c r="A24" s="127"/>
      <c r="B24" s="127"/>
      <c r="C24" s="127"/>
      <c r="E24" s="127"/>
      <c r="F24" s="128">
        <f>SUM(F7:F23)</f>
        <v>13687.27</v>
      </c>
      <c r="G24" s="127"/>
      <c r="H24" s="127"/>
      <c r="I24" s="128">
        <f>SUM(I7:I23)</f>
        <v>1665.6276499999999</v>
      </c>
      <c r="J24" s="127"/>
      <c r="K24" s="127"/>
      <c r="L24" s="128">
        <f>SUM(L7:L23)</f>
        <v>1009.726</v>
      </c>
      <c r="M24" s="127"/>
      <c r="N24" s="127"/>
      <c r="O24" s="127"/>
      <c r="P24" s="127"/>
      <c r="Q24" s="127"/>
      <c r="R24" s="127"/>
      <c r="S24" s="127"/>
      <c r="T24" s="127"/>
      <c r="U24" s="127"/>
      <c r="V24" s="127"/>
      <c r="W24" s="127"/>
    </row>
  </sheetData>
  <mergeCells count="28">
    <mergeCell ref="A1:W1"/>
    <mergeCell ref="A2:W2"/>
    <mergeCell ref="A3:A5"/>
    <mergeCell ref="B3:B5"/>
    <mergeCell ref="C3:C5"/>
    <mergeCell ref="D3:D5"/>
    <mergeCell ref="E3:E5"/>
    <mergeCell ref="F3:N3"/>
    <mergeCell ref="O3:O5"/>
    <mergeCell ref="P3:V3"/>
    <mergeCell ref="W3:W5"/>
    <mergeCell ref="F4:H4"/>
    <mergeCell ref="I4:K4"/>
    <mergeCell ref="L4:N4"/>
    <mergeCell ref="P4:P5"/>
    <mergeCell ref="Q4:R4"/>
    <mergeCell ref="S4:T4"/>
    <mergeCell ref="U4:V4"/>
    <mergeCell ref="B17:B18"/>
    <mergeCell ref="B19:B20"/>
    <mergeCell ref="B22:B23"/>
    <mergeCell ref="W22:W23"/>
    <mergeCell ref="C7:C12"/>
    <mergeCell ref="W7:W12"/>
    <mergeCell ref="K13:K14"/>
    <mergeCell ref="N13:N14"/>
    <mergeCell ref="W13:W14"/>
    <mergeCell ref="W15:W21"/>
  </mergeCells>
  <printOptions horizontalCentered="1" verticalCentered="1"/>
  <pageMargins left="0.7" right="0.7" top="0.5" bottom="0.5" header="0.3" footer="0.3"/>
  <pageSetup paperSize="8"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defaultRowHeight="18" x14ac:dyDescent="0.25"/>
  <cols>
    <col min="1" max="1" width="9.140625" style="117"/>
    <col min="2" max="16384" width="9.140625" style="98"/>
  </cols>
  <sheetData/>
  <printOptions horizontalCentered="1" verticalCentered="1"/>
  <pageMargins left="0.7" right="0.7" top="0.5" bottom="0.5" header="0.3" footer="0.3"/>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8"/>
  <sheetViews>
    <sheetView view="pageBreakPreview" zoomScale="60" zoomScaleNormal="40" workbookViewId="0">
      <selection activeCell="R34" sqref="R34"/>
    </sheetView>
  </sheetViews>
  <sheetFormatPr defaultRowHeight="18" x14ac:dyDescent="0.25"/>
  <cols>
    <col min="1" max="1" width="9.28515625" style="98" bestFit="1" customWidth="1"/>
    <col min="2" max="2" width="12" style="98" customWidth="1"/>
    <col min="3" max="3" width="26.28515625" style="98" customWidth="1"/>
    <col min="4" max="4" width="9.28515625" style="98" bestFit="1" customWidth="1"/>
    <col min="5" max="7" width="11.5703125" style="98" bestFit="1" customWidth="1"/>
    <col min="8" max="8" width="12.140625" style="98" customWidth="1"/>
    <col min="9" max="9" width="11.42578125" style="98" customWidth="1"/>
    <col min="10" max="10" width="11.5703125" style="98" bestFit="1" customWidth="1"/>
    <col min="11" max="11" width="10.28515625" style="98" bestFit="1" customWidth="1"/>
    <col min="12" max="12" width="9.28515625" style="98" bestFit="1" customWidth="1"/>
    <col min="13" max="13" width="11.5703125" style="98" bestFit="1" customWidth="1"/>
    <col min="14" max="14" width="11.42578125" style="98" customWidth="1"/>
    <col min="15" max="15" width="12.85546875" style="98" customWidth="1"/>
    <col min="16" max="18" width="9.28515625" style="98" bestFit="1" customWidth="1"/>
    <col min="19" max="20" width="16.5703125" style="98" customWidth="1"/>
    <col min="21" max="21" width="44.28515625" style="98" customWidth="1"/>
    <col min="22" max="22" width="11.7109375" style="98" customWidth="1"/>
    <col min="23" max="23" width="15.7109375" style="98" customWidth="1"/>
    <col min="24" max="16384" width="9.140625" style="98"/>
  </cols>
  <sheetData>
    <row r="1" spans="1:23" ht="25.5" x14ac:dyDescent="0.35">
      <c r="A1" s="619" t="s">
        <v>292</v>
      </c>
      <c r="B1" s="601"/>
      <c r="C1" s="601"/>
      <c r="D1" s="601"/>
      <c r="E1" s="601"/>
      <c r="F1" s="601"/>
      <c r="G1" s="601"/>
      <c r="H1" s="601"/>
      <c r="I1" s="601"/>
      <c r="J1" s="601"/>
      <c r="K1" s="601"/>
      <c r="L1" s="601"/>
      <c r="M1" s="601"/>
      <c r="N1" s="601"/>
      <c r="O1" s="601"/>
      <c r="P1" s="601"/>
      <c r="Q1" s="601"/>
      <c r="R1" s="601"/>
      <c r="S1" s="601"/>
      <c r="T1" s="601"/>
      <c r="U1" s="601"/>
      <c r="V1" s="601"/>
      <c r="W1" s="601"/>
    </row>
    <row r="2" spans="1:23" x14ac:dyDescent="0.25">
      <c r="A2" s="602"/>
      <c r="B2" s="602"/>
      <c r="C2" s="602"/>
      <c r="D2" s="602"/>
      <c r="E2" s="602"/>
      <c r="F2" s="602"/>
      <c r="G2" s="602"/>
      <c r="H2" s="602"/>
      <c r="I2" s="602"/>
      <c r="J2" s="602"/>
      <c r="K2" s="602"/>
      <c r="L2" s="602"/>
      <c r="M2" s="602"/>
      <c r="N2" s="602"/>
      <c r="O2" s="602"/>
      <c r="P2" s="602"/>
      <c r="Q2" s="602"/>
      <c r="R2" s="602"/>
      <c r="S2" s="602"/>
      <c r="T2" s="602"/>
      <c r="U2" s="602"/>
      <c r="V2" s="602"/>
      <c r="W2" s="602"/>
    </row>
    <row r="3" spans="1:23" x14ac:dyDescent="0.25">
      <c r="A3" s="637" t="s">
        <v>293</v>
      </c>
      <c r="B3" s="637" t="s">
        <v>294</v>
      </c>
      <c r="C3" s="637" t="s">
        <v>295</v>
      </c>
      <c r="D3" s="645" t="s">
        <v>296</v>
      </c>
      <c r="E3" s="646"/>
      <c r="F3" s="647"/>
      <c r="G3" s="645" t="s">
        <v>297</v>
      </c>
      <c r="H3" s="646"/>
      <c r="I3" s="647"/>
      <c r="J3" s="645" t="s">
        <v>298</v>
      </c>
      <c r="K3" s="646"/>
      <c r="L3" s="647"/>
      <c r="M3" s="642" t="s">
        <v>299</v>
      </c>
      <c r="N3" s="643"/>
      <c r="O3" s="644"/>
      <c r="P3" s="645" t="s">
        <v>300</v>
      </c>
      <c r="Q3" s="646"/>
      <c r="R3" s="647"/>
      <c r="S3" s="645" t="s">
        <v>9</v>
      </c>
      <c r="T3" s="647"/>
      <c r="U3" s="637" t="s">
        <v>301</v>
      </c>
      <c r="V3" s="637" t="s">
        <v>302</v>
      </c>
      <c r="W3" s="637" t="s">
        <v>303</v>
      </c>
    </row>
    <row r="4" spans="1:23" ht="126" x14ac:dyDescent="0.25">
      <c r="A4" s="638"/>
      <c r="B4" s="638"/>
      <c r="C4" s="638"/>
      <c r="D4" s="603" t="s">
        <v>12</v>
      </c>
      <c r="E4" s="64" t="s">
        <v>304</v>
      </c>
      <c r="F4" s="64" t="s">
        <v>305</v>
      </c>
      <c r="G4" s="603" t="s">
        <v>15</v>
      </c>
      <c r="H4" s="64" t="s">
        <v>306</v>
      </c>
      <c r="I4" s="64" t="s">
        <v>307</v>
      </c>
      <c r="J4" s="603" t="s">
        <v>15</v>
      </c>
      <c r="K4" s="64" t="s">
        <v>306</v>
      </c>
      <c r="L4" s="64" t="s">
        <v>307</v>
      </c>
      <c r="M4" s="603" t="s">
        <v>15</v>
      </c>
      <c r="N4" s="64" t="s">
        <v>306</v>
      </c>
      <c r="O4" s="64" t="s">
        <v>307</v>
      </c>
      <c r="P4" s="64" t="s">
        <v>308</v>
      </c>
      <c r="Q4" s="64" t="s">
        <v>20</v>
      </c>
      <c r="R4" s="64" t="s">
        <v>21</v>
      </c>
      <c r="S4" s="64" t="s">
        <v>22</v>
      </c>
      <c r="T4" s="64" t="s">
        <v>23</v>
      </c>
      <c r="U4" s="638"/>
      <c r="V4" s="638"/>
      <c r="W4" s="638"/>
    </row>
    <row r="5" spans="1:23" x14ac:dyDescent="0.25">
      <c r="A5" s="322">
        <v>1</v>
      </c>
      <c r="B5" s="322">
        <v>2</v>
      </c>
      <c r="C5" s="322">
        <v>3</v>
      </c>
      <c r="D5" s="322">
        <v>4</v>
      </c>
      <c r="E5" s="322">
        <v>5</v>
      </c>
      <c r="F5" s="322">
        <v>6</v>
      </c>
      <c r="G5" s="322">
        <v>7</v>
      </c>
      <c r="H5" s="322">
        <v>8</v>
      </c>
      <c r="I5" s="322">
        <v>9</v>
      </c>
      <c r="J5" s="322">
        <v>10</v>
      </c>
      <c r="K5" s="322">
        <v>11</v>
      </c>
      <c r="L5" s="322">
        <v>12</v>
      </c>
      <c r="M5" s="322">
        <v>13</v>
      </c>
      <c r="N5" s="322">
        <v>14</v>
      </c>
      <c r="O5" s="322">
        <v>15</v>
      </c>
      <c r="P5" s="322">
        <v>16</v>
      </c>
      <c r="Q5" s="322">
        <v>17</v>
      </c>
      <c r="R5" s="322">
        <v>18</v>
      </c>
      <c r="S5" s="322">
        <v>19</v>
      </c>
      <c r="T5" s="322">
        <v>20</v>
      </c>
      <c r="U5" s="322">
        <v>21</v>
      </c>
      <c r="V5" s="322">
        <v>22</v>
      </c>
      <c r="W5" s="322">
        <v>23</v>
      </c>
    </row>
    <row r="6" spans="1:23" ht="144" x14ac:dyDescent="0.25">
      <c r="A6" s="70">
        <v>1</v>
      </c>
      <c r="B6" s="17" t="s">
        <v>309</v>
      </c>
      <c r="C6" s="17" t="s">
        <v>310</v>
      </c>
      <c r="D6" s="17" t="s">
        <v>311</v>
      </c>
      <c r="E6" s="70">
        <v>10.71</v>
      </c>
      <c r="F6" s="604">
        <v>11</v>
      </c>
      <c r="G6" s="70">
        <v>10.8</v>
      </c>
      <c r="H6" s="70"/>
      <c r="I6" s="70"/>
      <c r="J6" s="402">
        <v>10.9</v>
      </c>
      <c r="K6" s="70"/>
      <c r="L6" s="70"/>
      <c r="M6" s="70"/>
      <c r="N6" s="402">
        <f>+F6</f>
        <v>11</v>
      </c>
      <c r="O6" s="70"/>
      <c r="P6" s="70"/>
      <c r="Q6" s="70"/>
      <c r="R6" s="70"/>
      <c r="S6" s="70"/>
      <c r="T6" s="70"/>
      <c r="U6" s="70"/>
      <c r="V6" s="17" t="s">
        <v>312</v>
      </c>
      <c r="W6" s="17" t="s">
        <v>313</v>
      </c>
    </row>
    <row r="7" spans="1:23" ht="36" x14ac:dyDescent="0.25">
      <c r="A7" s="70"/>
      <c r="B7" s="17"/>
      <c r="C7" s="17" t="s">
        <v>314</v>
      </c>
      <c r="D7" s="157" t="s">
        <v>315</v>
      </c>
      <c r="E7" s="17">
        <v>11.11</v>
      </c>
      <c r="F7" s="604">
        <v>11.82</v>
      </c>
      <c r="G7" s="604">
        <v>11.33</v>
      </c>
      <c r="H7" s="70"/>
      <c r="I7" s="70"/>
      <c r="J7" s="70">
        <v>11.56</v>
      </c>
      <c r="K7" s="70"/>
      <c r="L7" s="70"/>
      <c r="M7" s="70"/>
      <c r="N7" s="402">
        <f>+F7</f>
        <v>11.82</v>
      </c>
      <c r="O7" s="70"/>
      <c r="P7" s="70"/>
      <c r="Q7" s="70"/>
      <c r="R7" s="70"/>
      <c r="S7" s="70"/>
      <c r="T7" s="70"/>
      <c r="U7" s="70"/>
      <c r="V7" s="70"/>
      <c r="W7" s="70"/>
    </row>
    <row r="8" spans="1:23" ht="54" x14ac:dyDescent="0.25">
      <c r="A8" s="70"/>
      <c r="B8" s="17"/>
      <c r="C8" s="17" t="s">
        <v>316</v>
      </c>
      <c r="D8" s="177"/>
      <c r="E8" s="70"/>
      <c r="F8" s="70"/>
      <c r="G8" s="70"/>
      <c r="H8" s="70"/>
      <c r="I8" s="70"/>
      <c r="J8" s="70"/>
      <c r="K8" s="70"/>
      <c r="L8" s="70"/>
      <c r="M8" s="70"/>
      <c r="N8" s="70"/>
      <c r="O8" s="70"/>
      <c r="P8" s="70"/>
      <c r="Q8" s="70"/>
      <c r="R8" s="70"/>
      <c r="S8" s="70"/>
      <c r="T8" s="70"/>
      <c r="U8" s="70"/>
      <c r="V8" s="70"/>
      <c r="W8" s="70"/>
    </row>
    <row r="9" spans="1:23" ht="36" x14ac:dyDescent="0.25">
      <c r="A9" s="70"/>
      <c r="B9" s="17"/>
      <c r="C9" s="17" t="s">
        <v>317</v>
      </c>
      <c r="D9" s="17" t="s">
        <v>311</v>
      </c>
      <c r="E9" s="70">
        <v>22.58</v>
      </c>
      <c r="F9" s="70">
        <v>23.46</v>
      </c>
      <c r="G9" s="70">
        <v>22.87</v>
      </c>
      <c r="H9" s="70"/>
      <c r="I9" s="70"/>
      <c r="J9" s="70">
        <v>23.16</v>
      </c>
      <c r="K9" s="70"/>
      <c r="L9" s="70"/>
      <c r="M9" s="70"/>
      <c r="N9" s="402">
        <f>+F9</f>
        <v>23.46</v>
      </c>
      <c r="O9" s="70"/>
      <c r="P9" s="70"/>
      <c r="Q9" s="70"/>
      <c r="R9" s="70"/>
      <c r="S9" s="70"/>
      <c r="T9" s="70"/>
      <c r="U9" s="70"/>
      <c r="V9" s="70"/>
      <c r="W9" s="70"/>
    </row>
    <row r="10" spans="1:23" ht="36" x14ac:dyDescent="0.25">
      <c r="A10" s="70"/>
      <c r="B10" s="17"/>
      <c r="C10" s="17" t="s">
        <v>318</v>
      </c>
      <c r="D10" s="157" t="s">
        <v>315</v>
      </c>
      <c r="E10" s="70">
        <v>48.78</v>
      </c>
      <c r="F10" s="70">
        <v>51.89</v>
      </c>
      <c r="G10" s="70">
        <v>49.75</v>
      </c>
      <c r="H10" s="70"/>
      <c r="I10" s="70"/>
      <c r="J10" s="70">
        <v>50.75</v>
      </c>
      <c r="K10" s="70"/>
      <c r="L10" s="70"/>
      <c r="M10" s="70">
        <f>+F10</f>
        <v>51.89</v>
      </c>
      <c r="N10" s="70"/>
      <c r="O10" s="70"/>
      <c r="P10" s="70"/>
      <c r="Q10" s="70"/>
      <c r="R10" s="70"/>
      <c r="S10" s="70"/>
      <c r="T10" s="70"/>
      <c r="U10" s="70"/>
      <c r="V10" s="70"/>
      <c r="W10" s="70"/>
    </row>
    <row r="11" spans="1:23" ht="72" x14ac:dyDescent="0.25">
      <c r="A11" s="70"/>
      <c r="B11" s="17" t="s">
        <v>319</v>
      </c>
      <c r="C11" s="72" t="s">
        <v>320</v>
      </c>
      <c r="D11" s="232" t="s">
        <v>315</v>
      </c>
      <c r="E11" s="605">
        <f>+E12+E13+E14+E15+E16+E17+E18</f>
        <v>533.80999999999995</v>
      </c>
      <c r="F11" s="605">
        <f>+F12+F13+F14+F15+F16+F17+F18</f>
        <v>575.63</v>
      </c>
      <c r="G11" s="605">
        <f>+G12+G13+G14+G15+G16+G17+G18</f>
        <v>541.03000000000009</v>
      </c>
      <c r="H11" s="605"/>
      <c r="I11" s="605"/>
      <c r="J11" s="605">
        <f t="shared" ref="J11" si="0">+J12+J13+J14+J15+J16+J17+J18</f>
        <v>557.97</v>
      </c>
      <c r="K11" s="72"/>
      <c r="L11" s="72"/>
      <c r="M11" s="605">
        <f>F11</f>
        <v>575.63</v>
      </c>
      <c r="N11" s="72"/>
      <c r="O11" s="70"/>
      <c r="P11" s="70"/>
      <c r="Q11" s="70"/>
      <c r="R11" s="70"/>
      <c r="S11" s="70"/>
      <c r="T11" s="70"/>
      <c r="U11" s="70"/>
      <c r="V11" s="70"/>
      <c r="W11" s="70"/>
    </row>
    <row r="12" spans="1:23" x14ac:dyDescent="0.25">
      <c r="A12" s="70"/>
      <c r="B12" s="17"/>
      <c r="C12" s="606" t="s">
        <v>321</v>
      </c>
      <c r="D12" s="157"/>
      <c r="E12" s="70">
        <f>143.96+0.67</f>
        <v>144.63</v>
      </c>
      <c r="F12" s="70">
        <f>164.76+0.69</f>
        <v>165.45</v>
      </c>
      <c r="G12" s="70">
        <f>147.78+0.68</f>
        <v>148.46</v>
      </c>
      <c r="H12" s="70"/>
      <c r="I12" s="70"/>
      <c r="J12" s="70">
        <f>156.04+0.68</f>
        <v>156.72</v>
      </c>
      <c r="K12" s="70"/>
      <c r="L12" s="70"/>
      <c r="M12" s="402">
        <f t="shared" ref="M12:M18" si="1">F12</f>
        <v>165.45</v>
      </c>
      <c r="N12" s="70"/>
      <c r="O12" s="70"/>
      <c r="P12" s="70"/>
      <c r="Q12" s="70"/>
      <c r="R12" s="70"/>
      <c r="S12" s="70"/>
      <c r="T12" s="70"/>
      <c r="U12" s="70"/>
      <c r="V12" s="70"/>
      <c r="W12" s="70"/>
    </row>
    <row r="13" spans="1:23" x14ac:dyDescent="0.25">
      <c r="A13" s="70"/>
      <c r="B13" s="17"/>
      <c r="C13" s="606" t="s">
        <v>322</v>
      </c>
      <c r="D13" s="157"/>
      <c r="E13" s="70">
        <v>1.83</v>
      </c>
      <c r="F13" s="402">
        <v>1.8</v>
      </c>
      <c r="G13" s="70">
        <v>1.52</v>
      </c>
      <c r="H13" s="70"/>
      <c r="I13" s="70"/>
      <c r="J13" s="70">
        <v>1.66</v>
      </c>
      <c r="K13" s="70"/>
      <c r="L13" s="70"/>
      <c r="M13" s="402">
        <f t="shared" si="1"/>
        <v>1.8</v>
      </c>
      <c r="N13" s="70"/>
      <c r="O13" s="70"/>
      <c r="P13" s="70"/>
      <c r="Q13" s="70"/>
      <c r="R13" s="70"/>
      <c r="S13" s="70"/>
      <c r="T13" s="70"/>
      <c r="U13" s="70"/>
      <c r="V13" s="70"/>
      <c r="W13" s="70"/>
    </row>
    <row r="14" spans="1:23" x14ac:dyDescent="0.25">
      <c r="A14" s="70"/>
      <c r="B14" s="17"/>
      <c r="C14" s="606" t="s">
        <v>323</v>
      </c>
      <c r="D14" s="157"/>
      <c r="E14" s="70">
        <v>17.36</v>
      </c>
      <c r="F14" s="70">
        <v>22.68</v>
      </c>
      <c r="G14" s="70">
        <v>20.25</v>
      </c>
      <c r="H14" s="70"/>
      <c r="I14" s="70"/>
      <c r="J14" s="70">
        <v>21.43</v>
      </c>
      <c r="K14" s="70"/>
      <c r="L14" s="70"/>
      <c r="M14" s="402">
        <f t="shared" si="1"/>
        <v>22.68</v>
      </c>
      <c r="N14" s="70"/>
      <c r="O14" s="70"/>
      <c r="P14" s="70"/>
      <c r="Q14" s="70"/>
      <c r="R14" s="70"/>
      <c r="S14" s="70"/>
      <c r="T14" s="70"/>
      <c r="U14" s="70"/>
      <c r="V14" s="70"/>
      <c r="W14" s="70"/>
    </row>
    <row r="15" spans="1:23" x14ac:dyDescent="0.25">
      <c r="A15" s="70"/>
      <c r="B15" s="17"/>
      <c r="C15" s="606" t="s">
        <v>324</v>
      </c>
      <c r="D15" s="157"/>
      <c r="E15" s="70">
        <f>13.65+1.62+0.35</f>
        <v>15.62</v>
      </c>
      <c r="F15" s="70">
        <f>15.8+0.28+1.26</f>
        <v>17.340000000000003</v>
      </c>
      <c r="G15" s="70">
        <f>13.97+0.28+1.16</f>
        <v>15.41</v>
      </c>
      <c r="H15" s="70"/>
      <c r="I15" s="70"/>
      <c r="J15" s="70">
        <f>14.85+0.28+1.21</f>
        <v>16.34</v>
      </c>
      <c r="K15" s="70"/>
      <c r="L15" s="70"/>
      <c r="M15" s="402">
        <f t="shared" si="1"/>
        <v>17.340000000000003</v>
      </c>
      <c r="N15" s="70"/>
      <c r="O15" s="70"/>
      <c r="P15" s="70"/>
      <c r="Q15" s="70"/>
      <c r="R15" s="70"/>
      <c r="S15" s="70"/>
      <c r="T15" s="70"/>
      <c r="U15" s="70"/>
      <c r="V15" s="70"/>
      <c r="W15" s="70"/>
    </row>
    <row r="16" spans="1:23" x14ac:dyDescent="0.25">
      <c r="A16" s="70"/>
      <c r="B16" s="17"/>
      <c r="C16" s="606" t="s">
        <v>325</v>
      </c>
      <c r="D16" s="157"/>
      <c r="E16" s="70">
        <v>349.71</v>
      </c>
      <c r="F16" s="70">
        <v>364.13</v>
      </c>
      <c r="G16" s="70">
        <v>351.23</v>
      </c>
      <c r="H16" s="70"/>
      <c r="I16" s="70"/>
      <c r="J16" s="70">
        <v>357.63</v>
      </c>
      <c r="K16" s="70"/>
      <c r="L16" s="70"/>
      <c r="M16" s="402">
        <f t="shared" si="1"/>
        <v>364.13</v>
      </c>
      <c r="N16" s="70"/>
      <c r="O16" s="70"/>
      <c r="P16" s="70"/>
      <c r="Q16" s="70"/>
      <c r="R16" s="70"/>
      <c r="S16" s="70"/>
      <c r="T16" s="70"/>
      <c r="U16" s="70"/>
      <c r="V16" s="70"/>
      <c r="W16" s="70"/>
    </row>
    <row r="17" spans="1:23" x14ac:dyDescent="0.25">
      <c r="A17" s="70"/>
      <c r="B17" s="17"/>
      <c r="C17" s="606" t="s">
        <v>326</v>
      </c>
      <c r="D17" s="157"/>
      <c r="E17" s="402">
        <v>4.5999999999999996</v>
      </c>
      <c r="F17" s="70">
        <v>4.1399999999999997</v>
      </c>
      <c r="G17" s="70">
        <v>4.09</v>
      </c>
      <c r="H17" s="70"/>
      <c r="I17" s="70"/>
      <c r="J17" s="70">
        <v>4.12</v>
      </c>
      <c r="K17" s="70"/>
      <c r="L17" s="70"/>
      <c r="M17" s="402">
        <f t="shared" si="1"/>
        <v>4.1399999999999997</v>
      </c>
      <c r="N17" s="70"/>
      <c r="O17" s="70"/>
      <c r="P17" s="70"/>
      <c r="Q17" s="70"/>
      <c r="R17" s="70"/>
      <c r="S17" s="70"/>
      <c r="T17" s="70"/>
      <c r="U17" s="70"/>
      <c r="V17" s="70"/>
      <c r="W17" s="70"/>
    </row>
    <row r="18" spans="1:23" x14ac:dyDescent="0.25">
      <c r="A18" s="70"/>
      <c r="B18" s="17"/>
      <c r="C18" s="606" t="s">
        <v>327</v>
      </c>
      <c r="D18" s="157"/>
      <c r="E18" s="70">
        <v>0.06</v>
      </c>
      <c r="F18" s="70">
        <v>0.09</v>
      </c>
      <c r="G18" s="70">
        <v>7.0000000000000007E-2</v>
      </c>
      <c r="H18" s="70"/>
      <c r="I18" s="70"/>
      <c r="J18" s="70">
        <v>7.0000000000000007E-2</v>
      </c>
      <c r="K18" s="70"/>
      <c r="L18" s="70"/>
      <c r="M18" s="402">
        <f t="shared" si="1"/>
        <v>0.09</v>
      </c>
      <c r="N18" s="70"/>
      <c r="O18" s="70"/>
      <c r="P18" s="70"/>
      <c r="Q18" s="70"/>
      <c r="R18" s="70"/>
      <c r="S18" s="70"/>
      <c r="T18" s="70"/>
      <c r="U18" s="70"/>
      <c r="V18" s="70"/>
      <c r="W18" s="70"/>
    </row>
    <row r="19" spans="1:23" ht="36" x14ac:dyDescent="0.25">
      <c r="A19" s="70"/>
      <c r="B19" s="17"/>
      <c r="C19" s="607" t="s">
        <v>328</v>
      </c>
      <c r="D19" s="157" t="s">
        <v>329</v>
      </c>
      <c r="E19" s="72">
        <f>E20+E21+E22+E23+E24+E25</f>
        <v>23.96</v>
      </c>
      <c r="F19" s="72">
        <f>F20+F21+F22+F23+F24+F25</f>
        <v>24.180000000000003</v>
      </c>
      <c r="G19" s="72">
        <f>G20+G21+G22+G23+G24+G25</f>
        <v>23.1</v>
      </c>
      <c r="H19" s="72"/>
      <c r="I19" s="72"/>
      <c r="J19" s="72">
        <f t="shared" ref="J19" si="2">J20+J21+J22+J23+J24+J25</f>
        <v>23.63</v>
      </c>
      <c r="K19" s="72"/>
      <c r="L19" s="72"/>
      <c r="M19" s="72">
        <v>24.19</v>
      </c>
      <c r="N19" s="70"/>
      <c r="O19" s="70"/>
      <c r="P19" s="70"/>
      <c r="Q19" s="70"/>
      <c r="R19" s="70"/>
      <c r="S19" s="70"/>
      <c r="T19" s="70"/>
      <c r="U19" s="70"/>
      <c r="V19" s="70"/>
      <c r="W19" s="70"/>
    </row>
    <row r="20" spans="1:23" x14ac:dyDescent="0.25">
      <c r="A20" s="70"/>
      <c r="B20" s="17"/>
      <c r="C20" s="606" t="s">
        <v>330</v>
      </c>
      <c r="D20" s="157"/>
      <c r="E20" s="70">
        <f>3.21+0.27</f>
        <v>3.48</v>
      </c>
      <c r="F20" s="70">
        <f>3.61+0.4</f>
        <v>4.01</v>
      </c>
      <c r="G20" s="70">
        <f>3.17+0.32</f>
        <v>3.4899999999999998</v>
      </c>
      <c r="H20" s="70"/>
      <c r="I20" s="70"/>
      <c r="J20" s="70">
        <f>3.38+0.36</f>
        <v>3.7399999999999998</v>
      </c>
      <c r="K20" s="70"/>
      <c r="L20" s="70"/>
      <c r="M20" s="70">
        <f>3.61+0.4</f>
        <v>4.01</v>
      </c>
      <c r="N20" s="70"/>
      <c r="O20" s="70"/>
      <c r="P20" s="70"/>
      <c r="Q20" s="70"/>
      <c r="R20" s="70"/>
      <c r="S20" s="70"/>
      <c r="T20" s="70"/>
      <c r="U20" s="70"/>
      <c r="V20" s="70"/>
      <c r="W20" s="70"/>
    </row>
    <row r="21" spans="1:23" x14ac:dyDescent="0.25">
      <c r="A21" s="70"/>
      <c r="B21" s="17"/>
      <c r="C21" s="606" t="s">
        <v>331</v>
      </c>
      <c r="D21" s="157"/>
      <c r="E21" s="70">
        <f>0.18+0.41</f>
        <v>0.59</v>
      </c>
      <c r="F21" s="70">
        <f>0.77+0.4</f>
        <v>1.17</v>
      </c>
      <c r="G21" s="70">
        <f>0.67+0.35</f>
        <v>1.02</v>
      </c>
      <c r="H21" s="70"/>
      <c r="I21" s="70"/>
      <c r="J21" s="70">
        <f>0.72+0.37</f>
        <v>1.0899999999999999</v>
      </c>
      <c r="K21" s="70"/>
      <c r="L21" s="70"/>
      <c r="M21" s="70">
        <f>0.77+0.4</f>
        <v>1.17</v>
      </c>
      <c r="N21" s="70"/>
      <c r="O21" s="70"/>
      <c r="P21" s="70"/>
      <c r="Q21" s="70"/>
      <c r="R21" s="70"/>
      <c r="S21" s="70"/>
      <c r="T21" s="70"/>
      <c r="U21" s="70"/>
      <c r="V21" s="70"/>
      <c r="W21" s="70"/>
    </row>
    <row r="22" spans="1:23" x14ac:dyDescent="0.25">
      <c r="A22" s="70"/>
      <c r="B22" s="17"/>
      <c r="C22" s="606" t="s">
        <v>332</v>
      </c>
      <c r="D22" s="157"/>
      <c r="E22" s="70">
        <v>6.26</v>
      </c>
      <c r="F22" s="70">
        <v>6.14</v>
      </c>
      <c r="G22" s="70">
        <v>5.95</v>
      </c>
      <c r="H22" s="70"/>
      <c r="I22" s="70"/>
      <c r="J22" s="70">
        <v>6.05</v>
      </c>
      <c r="K22" s="70"/>
      <c r="L22" s="70"/>
      <c r="M22" s="70">
        <v>6.14</v>
      </c>
      <c r="N22" s="70"/>
      <c r="O22" s="70"/>
      <c r="P22" s="70"/>
      <c r="Q22" s="70"/>
      <c r="R22" s="70"/>
      <c r="S22" s="70"/>
      <c r="T22" s="70"/>
      <c r="U22" s="70"/>
      <c r="V22" s="70"/>
      <c r="W22" s="70"/>
    </row>
    <row r="23" spans="1:23" x14ac:dyDescent="0.25">
      <c r="A23" s="70"/>
      <c r="B23" s="17"/>
      <c r="C23" s="606" t="s">
        <v>333</v>
      </c>
      <c r="D23" s="157"/>
      <c r="E23" s="70">
        <v>5.29</v>
      </c>
      <c r="F23" s="402">
        <v>5.0999999999999996</v>
      </c>
      <c r="G23" s="70">
        <v>5.01</v>
      </c>
      <c r="H23" s="70"/>
      <c r="I23" s="70"/>
      <c r="J23" s="70">
        <v>5.05</v>
      </c>
      <c r="K23" s="70"/>
      <c r="L23" s="70"/>
      <c r="M23" s="70">
        <v>5.0999999999999996</v>
      </c>
      <c r="N23" s="70"/>
      <c r="O23" s="70"/>
      <c r="P23" s="70"/>
      <c r="Q23" s="70"/>
      <c r="R23" s="70"/>
      <c r="S23" s="70"/>
      <c r="T23" s="70"/>
      <c r="U23" s="70"/>
      <c r="V23" s="70"/>
      <c r="W23" s="70"/>
    </row>
    <row r="24" spans="1:23" x14ac:dyDescent="0.25">
      <c r="A24" s="70"/>
      <c r="B24" s="17"/>
      <c r="C24" s="606" t="s">
        <v>334</v>
      </c>
      <c r="D24" s="157"/>
      <c r="E24" s="70">
        <v>4.71</v>
      </c>
      <c r="F24" s="70">
        <v>4.41</v>
      </c>
      <c r="G24" s="70">
        <v>4.3600000000000003</v>
      </c>
      <c r="H24" s="70"/>
      <c r="I24" s="70"/>
      <c r="J24" s="70">
        <v>4.3899999999999997</v>
      </c>
      <c r="K24" s="70"/>
      <c r="L24" s="70"/>
      <c r="M24" s="70">
        <v>4.41</v>
      </c>
      <c r="N24" s="70"/>
      <c r="O24" s="70"/>
      <c r="P24" s="70"/>
      <c r="Q24" s="70"/>
      <c r="R24" s="70"/>
      <c r="S24" s="70"/>
      <c r="T24" s="70"/>
      <c r="U24" s="70"/>
      <c r="V24" s="70"/>
      <c r="W24" s="70"/>
    </row>
    <row r="25" spans="1:23" x14ac:dyDescent="0.25">
      <c r="A25" s="70"/>
      <c r="B25" s="17"/>
      <c r="C25" s="606" t="s">
        <v>335</v>
      </c>
      <c r="D25" s="157"/>
      <c r="E25" s="70">
        <v>3.63</v>
      </c>
      <c r="F25" s="70">
        <v>3.35</v>
      </c>
      <c r="G25" s="70">
        <v>3.27</v>
      </c>
      <c r="H25" s="70"/>
      <c r="I25" s="70"/>
      <c r="J25" s="70">
        <v>3.31</v>
      </c>
      <c r="K25" s="70"/>
      <c r="L25" s="70"/>
      <c r="M25" s="70">
        <v>3.35</v>
      </c>
      <c r="N25" s="70"/>
      <c r="O25" s="70"/>
      <c r="P25" s="70"/>
      <c r="Q25" s="70"/>
      <c r="R25" s="70"/>
      <c r="S25" s="70"/>
      <c r="T25" s="70"/>
      <c r="U25" s="70"/>
      <c r="V25" s="70"/>
      <c r="W25" s="70"/>
    </row>
    <row r="26" spans="1:23" s="427" customFormat="1" ht="56.25" customHeight="1" x14ac:dyDescent="0.25">
      <c r="A26" s="182"/>
      <c r="B26" s="157"/>
      <c r="C26" s="215" t="s">
        <v>336</v>
      </c>
      <c r="D26" s="232" t="s">
        <v>315</v>
      </c>
      <c r="E26" s="215">
        <v>557.77</v>
      </c>
      <c r="F26" s="215">
        <v>599.82000000000005</v>
      </c>
      <c r="G26" s="608">
        <f>+G19:H19+G11</f>
        <v>564.13000000000011</v>
      </c>
      <c r="H26" s="609">
        <v>40243.35</v>
      </c>
      <c r="I26" s="232" t="s">
        <v>337</v>
      </c>
      <c r="J26" s="608">
        <v>581.6</v>
      </c>
      <c r="K26" s="608">
        <f>+(40243.35-36000)*115/100</f>
        <v>4879.8524999999981</v>
      </c>
      <c r="L26" s="232" t="str">
        <f>+I26</f>
        <v>CSS,SS, CAS</v>
      </c>
      <c r="M26" s="215">
        <v>599.82000000000005</v>
      </c>
      <c r="N26" s="215">
        <f>+K26*115/100</f>
        <v>5611.8303749999977</v>
      </c>
      <c r="O26" s="232" t="str">
        <f>+L26</f>
        <v>CSS,SS, CAS</v>
      </c>
      <c r="P26" s="215"/>
      <c r="Q26" s="215"/>
      <c r="R26" s="215"/>
      <c r="S26" s="610" t="s">
        <v>338</v>
      </c>
      <c r="T26" s="232" t="s">
        <v>339</v>
      </c>
      <c r="U26" s="639" t="s">
        <v>340</v>
      </c>
      <c r="V26" s="215" t="s">
        <v>341</v>
      </c>
      <c r="W26" s="232" t="s">
        <v>342</v>
      </c>
    </row>
    <row r="27" spans="1:23" ht="36" x14ac:dyDescent="0.25">
      <c r="A27" s="70"/>
      <c r="B27" s="17"/>
      <c r="C27" s="72" t="s">
        <v>343</v>
      </c>
      <c r="D27" s="232" t="s">
        <v>344</v>
      </c>
      <c r="E27" s="72">
        <f>E28+E29+E30+E31+E32+E33</f>
        <v>10.29</v>
      </c>
      <c r="F27" s="72">
        <f>F28+F29+F30+F31+F32+F33</f>
        <v>11.73</v>
      </c>
      <c r="G27" s="72">
        <f>G28+G29+G30+G31+G32+G33</f>
        <v>10.840000000000002</v>
      </c>
      <c r="H27" s="72"/>
      <c r="I27" s="72"/>
      <c r="J27" s="72">
        <f>J28+J29+J30+J31+J32+J33</f>
        <v>11.28</v>
      </c>
      <c r="K27" s="72"/>
      <c r="L27" s="72"/>
      <c r="M27" s="72">
        <v>11.74</v>
      </c>
      <c r="N27" s="72"/>
      <c r="O27" s="72"/>
      <c r="P27" s="72"/>
      <c r="Q27" s="72"/>
      <c r="R27" s="72"/>
      <c r="S27" s="72"/>
      <c r="T27" s="72"/>
      <c r="U27" s="640"/>
      <c r="V27" s="72"/>
      <c r="W27" s="72"/>
    </row>
    <row r="28" spans="1:23" x14ac:dyDescent="0.25">
      <c r="A28" s="70"/>
      <c r="B28" s="17"/>
      <c r="C28" s="70" t="s">
        <v>345</v>
      </c>
      <c r="D28" s="157"/>
      <c r="E28" s="70">
        <v>0.57999999999999996</v>
      </c>
      <c r="F28" s="70">
        <v>1.03</v>
      </c>
      <c r="G28" s="70">
        <v>0.87</v>
      </c>
      <c r="H28" s="70"/>
      <c r="I28" s="70"/>
      <c r="J28" s="70">
        <v>0.95</v>
      </c>
      <c r="K28" s="70"/>
      <c r="L28" s="70"/>
      <c r="M28" s="70">
        <f>F28</f>
        <v>1.03</v>
      </c>
      <c r="N28" s="70"/>
      <c r="O28" s="70"/>
      <c r="P28" s="70"/>
      <c r="Q28" s="70"/>
      <c r="R28" s="70"/>
      <c r="S28" s="70"/>
      <c r="T28" s="70"/>
      <c r="U28" s="640"/>
      <c r="V28" s="70"/>
      <c r="W28" s="70"/>
    </row>
    <row r="29" spans="1:23" x14ac:dyDescent="0.25">
      <c r="A29" s="70"/>
      <c r="B29" s="17"/>
      <c r="C29" s="70" t="s">
        <v>346</v>
      </c>
      <c r="D29" s="157"/>
      <c r="E29" s="70">
        <v>0.85</v>
      </c>
      <c r="F29" s="70">
        <v>1.26</v>
      </c>
      <c r="G29" s="70">
        <v>1.01</v>
      </c>
      <c r="H29" s="70"/>
      <c r="I29" s="70"/>
      <c r="J29" s="70">
        <v>1.1299999999999999</v>
      </c>
      <c r="K29" s="70"/>
      <c r="L29" s="70"/>
      <c r="M29" s="70">
        <f t="shared" ref="M29:M33" si="3">F29</f>
        <v>1.26</v>
      </c>
      <c r="N29" s="70"/>
      <c r="O29" s="70"/>
      <c r="P29" s="70"/>
      <c r="Q29" s="70"/>
      <c r="R29" s="70"/>
      <c r="S29" s="70"/>
      <c r="T29" s="70"/>
      <c r="U29" s="640"/>
      <c r="V29" s="70"/>
      <c r="W29" s="70"/>
    </row>
    <row r="30" spans="1:23" x14ac:dyDescent="0.25">
      <c r="A30" s="70"/>
      <c r="B30" s="17"/>
      <c r="C30" s="70" t="s">
        <v>347</v>
      </c>
      <c r="D30" s="157"/>
      <c r="E30" s="70">
        <v>7.0000000000000007E-2</v>
      </c>
      <c r="F30" s="70">
        <v>0.38</v>
      </c>
      <c r="G30" s="70">
        <v>0.35</v>
      </c>
      <c r="H30" s="70"/>
      <c r="I30" s="70"/>
      <c r="J30" s="70">
        <v>0.37</v>
      </c>
      <c r="K30" s="70"/>
      <c r="L30" s="70"/>
      <c r="M30" s="70">
        <f t="shared" si="3"/>
        <v>0.38</v>
      </c>
      <c r="N30" s="70"/>
      <c r="O30" s="70"/>
      <c r="P30" s="70"/>
      <c r="Q30" s="70"/>
      <c r="R30" s="70"/>
      <c r="S30" s="70"/>
      <c r="T30" s="70"/>
      <c r="U30" s="640"/>
      <c r="V30" s="70"/>
      <c r="W30" s="70"/>
    </row>
    <row r="31" spans="1:23" x14ac:dyDescent="0.25">
      <c r="A31" s="70"/>
      <c r="B31" s="17"/>
      <c r="C31" s="70" t="s">
        <v>348</v>
      </c>
      <c r="D31" s="157"/>
      <c r="E31" s="70">
        <v>8.58</v>
      </c>
      <c r="F31" s="70">
        <v>8.74</v>
      </c>
      <c r="G31" s="70">
        <v>8.3000000000000007</v>
      </c>
      <c r="H31" s="70"/>
      <c r="I31" s="70"/>
      <c r="J31" s="70">
        <v>8.52</v>
      </c>
      <c r="K31" s="70"/>
      <c r="L31" s="70"/>
      <c r="M31" s="70">
        <f t="shared" si="3"/>
        <v>8.74</v>
      </c>
      <c r="N31" s="70"/>
      <c r="O31" s="70"/>
      <c r="P31" s="70"/>
      <c r="Q31" s="70"/>
      <c r="R31" s="70"/>
      <c r="S31" s="70"/>
      <c r="T31" s="70"/>
      <c r="U31" s="640"/>
      <c r="V31" s="70"/>
      <c r="W31" s="70"/>
    </row>
    <row r="32" spans="1:23" x14ac:dyDescent="0.25">
      <c r="A32" s="70"/>
      <c r="B32" s="17"/>
      <c r="C32" s="70" t="s">
        <v>349</v>
      </c>
      <c r="D32" s="157"/>
      <c r="E32" s="70">
        <v>0.17</v>
      </c>
      <c r="F32" s="70">
        <v>0.15</v>
      </c>
      <c r="G32" s="70">
        <v>0.14000000000000001</v>
      </c>
      <c r="H32" s="70"/>
      <c r="I32" s="70"/>
      <c r="J32" s="70">
        <v>0.14000000000000001</v>
      </c>
      <c r="K32" s="70"/>
      <c r="L32" s="70"/>
      <c r="M32" s="70">
        <f t="shared" si="3"/>
        <v>0.15</v>
      </c>
      <c r="N32" s="70"/>
      <c r="O32" s="70"/>
      <c r="P32" s="70"/>
      <c r="Q32" s="70"/>
      <c r="R32" s="70"/>
      <c r="S32" s="70"/>
      <c r="T32" s="70"/>
      <c r="U32" s="640"/>
      <c r="V32" s="70"/>
      <c r="W32" s="70"/>
    </row>
    <row r="33" spans="1:23" x14ac:dyDescent="0.25">
      <c r="A33" s="70"/>
      <c r="B33" s="17"/>
      <c r="C33" s="120" t="s">
        <v>350</v>
      </c>
      <c r="D33" s="157"/>
      <c r="E33" s="70">
        <v>0.04</v>
      </c>
      <c r="F33" s="70">
        <v>0.17</v>
      </c>
      <c r="G33" s="70">
        <v>0.17</v>
      </c>
      <c r="H33" s="70"/>
      <c r="I33" s="70"/>
      <c r="J33" s="70">
        <v>0.17</v>
      </c>
      <c r="K33" s="70"/>
      <c r="L33" s="70"/>
      <c r="M33" s="70">
        <f t="shared" si="3"/>
        <v>0.17</v>
      </c>
      <c r="N33" s="70"/>
      <c r="O33" s="70"/>
      <c r="P33" s="70"/>
      <c r="Q33" s="70"/>
      <c r="R33" s="70"/>
      <c r="S33" s="70"/>
      <c r="T33" s="70"/>
      <c r="U33" s="640"/>
      <c r="V33" s="70"/>
      <c r="W33" s="70"/>
    </row>
    <row r="34" spans="1:23" x14ac:dyDescent="0.25">
      <c r="A34" s="70"/>
      <c r="B34" s="72" t="s">
        <v>351</v>
      </c>
      <c r="C34" s="120"/>
      <c r="D34" s="157"/>
      <c r="E34" s="70"/>
      <c r="F34" s="70"/>
      <c r="G34" s="70"/>
      <c r="H34" s="70"/>
      <c r="I34" s="70"/>
      <c r="J34" s="70"/>
      <c r="K34" s="70"/>
      <c r="L34" s="70"/>
      <c r="M34" s="70"/>
      <c r="N34" s="70"/>
      <c r="O34" s="70"/>
      <c r="P34" s="70"/>
      <c r="Q34" s="70"/>
      <c r="R34" s="70"/>
      <c r="S34" s="70"/>
      <c r="T34" s="70"/>
      <c r="U34" s="640"/>
      <c r="V34" s="70"/>
      <c r="W34" s="70"/>
    </row>
    <row r="35" spans="1:23" x14ac:dyDescent="0.25">
      <c r="A35" s="70"/>
      <c r="B35" s="72"/>
      <c r="C35" s="121" t="s">
        <v>352</v>
      </c>
      <c r="D35" s="157"/>
      <c r="E35" s="70"/>
      <c r="F35" s="70"/>
      <c r="G35" s="70"/>
      <c r="H35" s="70"/>
      <c r="I35" s="70"/>
      <c r="J35" s="70"/>
      <c r="K35" s="70"/>
      <c r="L35" s="70"/>
      <c r="M35" s="70"/>
      <c r="N35" s="70"/>
      <c r="O35" s="70"/>
      <c r="P35" s="70"/>
      <c r="Q35" s="70"/>
      <c r="R35" s="70"/>
      <c r="S35" s="70"/>
      <c r="T35" s="70"/>
      <c r="U35" s="640"/>
      <c r="V35" s="70"/>
      <c r="W35" s="70"/>
    </row>
    <row r="36" spans="1:23" ht="36" x14ac:dyDescent="0.25">
      <c r="A36" s="70"/>
      <c r="B36" s="72"/>
      <c r="C36" s="120" t="s">
        <v>353</v>
      </c>
      <c r="D36" s="17" t="s">
        <v>354</v>
      </c>
      <c r="E36" s="70">
        <v>0.04</v>
      </c>
      <c r="F36" s="70">
        <v>0.12</v>
      </c>
      <c r="G36" s="70">
        <v>0.11</v>
      </c>
      <c r="H36" s="70"/>
      <c r="I36" s="70"/>
      <c r="J36" s="70">
        <v>0.12</v>
      </c>
      <c r="K36" s="70"/>
      <c r="L36" s="70"/>
      <c r="M36" s="70">
        <v>0.12</v>
      </c>
      <c r="N36" s="70"/>
      <c r="O36" s="70"/>
      <c r="P36" s="70"/>
      <c r="Q36" s="70"/>
      <c r="R36" s="70"/>
      <c r="S36" s="70"/>
      <c r="T36" s="70"/>
      <c r="U36" s="640"/>
      <c r="V36" s="70"/>
      <c r="W36" s="70"/>
    </row>
    <row r="37" spans="1:23" ht="36" x14ac:dyDescent="0.25">
      <c r="A37" s="70"/>
      <c r="B37" s="72"/>
      <c r="C37" s="120" t="s">
        <v>355</v>
      </c>
      <c r="D37" s="17" t="s">
        <v>354</v>
      </c>
      <c r="E37" s="70">
        <v>0.85</v>
      </c>
      <c r="F37" s="70">
        <v>2.2799999999999998</v>
      </c>
      <c r="G37" s="70">
        <v>2.19</v>
      </c>
      <c r="H37" s="70"/>
      <c r="I37" s="70"/>
      <c r="J37" s="70">
        <v>2.2200000000000002</v>
      </c>
      <c r="K37" s="70"/>
      <c r="L37" s="70"/>
      <c r="M37" s="70">
        <v>2.27</v>
      </c>
      <c r="N37" s="70"/>
      <c r="O37" s="70"/>
      <c r="P37" s="70"/>
      <c r="Q37" s="70"/>
      <c r="R37" s="70"/>
      <c r="S37" s="70"/>
      <c r="T37" s="70"/>
      <c r="U37" s="640"/>
      <c r="V37" s="70"/>
      <c r="W37" s="70"/>
    </row>
    <row r="38" spans="1:23" ht="36" x14ac:dyDescent="0.25">
      <c r="A38" s="70"/>
      <c r="B38" s="72"/>
      <c r="C38" s="120" t="s">
        <v>356</v>
      </c>
      <c r="D38" s="17" t="s">
        <v>354</v>
      </c>
      <c r="E38" s="70">
        <v>47.08</v>
      </c>
      <c r="F38" s="70">
        <v>55.44</v>
      </c>
      <c r="G38" s="70">
        <v>52.48</v>
      </c>
      <c r="H38" s="70"/>
      <c r="I38" s="70"/>
      <c r="J38" s="70">
        <v>53.44</v>
      </c>
      <c r="K38" s="70"/>
      <c r="L38" s="70"/>
      <c r="M38" s="70">
        <v>54.13</v>
      </c>
      <c r="N38" s="70"/>
      <c r="O38" s="70"/>
      <c r="P38" s="70"/>
      <c r="Q38" s="70"/>
      <c r="R38" s="70"/>
      <c r="S38" s="70"/>
      <c r="T38" s="70"/>
      <c r="U38" s="640"/>
      <c r="V38" s="70"/>
      <c r="W38" s="70"/>
    </row>
    <row r="39" spans="1:23" x14ac:dyDescent="0.25">
      <c r="A39" s="70"/>
      <c r="B39" s="72"/>
      <c r="C39" s="121" t="s">
        <v>357</v>
      </c>
      <c r="D39" s="157"/>
      <c r="E39" s="70"/>
      <c r="F39" s="70"/>
      <c r="G39" s="70"/>
      <c r="H39" s="70"/>
      <c r="I39" s="70"/>
      <c r="J39" s="70"/>
      <c r="K39" s="70"/>
      <c r="L39" s="70"/>
      <c r="M39" s="70"/>
      <c r="N39" s="70"/>
      <c r="O39" s="70"/>
      <c r="P39" s="70"/>
      <c r="Q39" s="70"/>
      <c r="R39" s="70"/>
      <c r="S39" s="70"/>
      <c r="T39" s="70"/>
      <c r="U39" s="640"/>
      <c r="V39" s="70"/>
      <c r="W39" s="70"/>
    </row>
    <row r="40" spans="1:23" ht="36" x14ac:dyDescent="0.25">
      <c r="A40" s="70"/>
      <c r="B40" s="72"/>
      <c r="C40" s="120" t="s">
        <v>358</v>
      </c>
      <c r="D40" s="17" t="s">
        <v>354</v>
      </c>
      <c r="E40" s="70">
        <v>29.77</v>
      </c>
      <c r="F40" s="70">
        <v>31.7</v>
      </c>
      <c r="G40" s="70">
        <v>30.24</v>
      </c>
      <c r="H40" s="70"/>
      <c r="I40" s="70"/>
      <c r="J40" s="70">
        <v>30.72</v>
      </c>
      <c r="K40" s="70"/>
      <c r="L40" s="70"/>
      <c r="M40" s="70">
        <v>31.21</v>
      </c>
      <c r="N40" s="70"/>
      <c r="O40" s="70"/>
      <c r="P40" s="70"/>
      <c r="Q40" s="70"/>
      <c r="R40" s="70"/>
      <c r="S40" s="70"/>
      <c r="T40" s="70"/>
      <c r="U40" s="640"/>
      <c r="V40" s="70"/>
      <c r="W40" s="70"/>
    </row>
    <row r="41" spans="1:23" ht="36" x14ac:dyDescent="0.25">
      <c r="A41" s="70"/>
      <c r="B41" s="72"/>
      <c r="C41" s="120" t="s">
        <v>359</v>
      </c>
      <c r="D41" s="17" t="s">
        <v>354</v>
      </c>
      <c r="E41" s="70">
        <v>11.41</v>
      </c>
      <c r="F41" s="70">
        <v>13.31</v>
      </c>
      <c r="G41" s="70">
        <v>11.86</v>
      </c>
      <c r="H41" s="70"/>
      <c r="I41" s="70"/>
      <c r="J41" s="70">
        <v>2.3199999999999998</v>
      </c>
      <c r="K41" s="70"/>
      <c r="L41" s="70"/>
      <c r="M41" s="70">
        <v>12.81</v>
      </c>
      <c r="N41" s="70"/>
      <c r="O41" s="70"/>
      <c r="P41" s="70"/>
      <c r="Q41" s="70"/>
      <c r="R41" s="70"/>
      <c r="S41" s="70"/>
      <c r="T41" s="70"/>
      <c r="U41" s="640"/>
      <c r="V41" s="70"/>
      <c r="W41" s="70"/>
    </row>
    <row r="42" spans="1:23" ht="36" x14ac:dyDescent="0.25">
      <c r="A42" s="70"/>
      <c r="B42" s="72"/>
      <c r="C42" s="120" t="s">
        <v>360</v>
      </c>
      <c r="D42" s="17" t="s">
        <v>354</v>
      </c>
      <c r="E42" s="70">
        <v>2.23</v>
      </c>
      <c r="F42" s="70">
        <v>3.33</v>
      </c>
      <c r="G42" s="70">
        <v>2.4700000000000002</v>
      </c>
      <c r="H42" s="70"/>
      <c r="I42" s="70"/>
      <c r="J42" s="70">
        <v>2.73</v>
      </c>
      <c r="K42" s="70"/>
      <c r="L42" s="70"/>
      <c r="M42" s="70">
        <v>3.01</v>
      </c>
      <c r="N42" s="70"/>
      <c r="O42" s="70"/>
      <c r="P42" s="70"/>
      <c r="Q42" s="70"/>
      <c r="R42" s="70"/>
      <c r="S42" s="70"/>
      <c r="T42" s="70"/>
      <c r="U42" s="640"/>
      <c r="V42" s="70"/>
      <c r="W42" s="70"/>
    </row>
    <row r="43" spans="1:23" ht="36" x14ac:dyDescent="0.25">
      <c r="A43" s="70"/>
      <c r="B43" s="72"/>
      <c r="C43" s="120" t="s">
        <v>361</v>
      </c>
      <c r="D43" s="17" t="s">
        <v>362</v>
      </c>
      <c r="E43" s="402">
        <v>45</v>
      </c>
      <c r="F43" s="402">
        <v>45</v>
      </c>
      <c r="G43" s="402">
        <v>45</v>
      </c>
      <c r="H43" s="402"/>
      <c r="I43" s="402"/>
      <c r="J43" s="402">
        <v>45</v>
      </c>
      <c r="K43" s="402"/>
      <c r="L43" s="402"/>
      <c r="M43" s="402">
        <v>45</v>
      </c>
      <c r="N43" s="70"/>
      <c r="O43" s="70"/>
      <c r="P43" s="70"/>
      <c r="Q43" s="70"/>
      <c r="R43" s="70"/>
      <c r="S43" s="70"/>
      <c r="T43" s="70"/>
      <c r="U43" s="640"/>
      <c r="V43" s="70"/>
      <c r="W43" s="70"/>
    </row>
    <row r="44" spans="1:23" ht="36" x14ac:dyDescent="0.25">
      <c r="A44" s="70"/>
      <c r="B44" s="72"/>
      <c r="C44" s="120" t="s">
        <v>363</v>
      </c>
      <c r="D44" s="17" t="s">
        <v>215</v>
      </c>
      <c r="E44" s="70">
        <v>0.97</v>
      </c>
      <c r="F44" s="70">
        <v>0.97</v>
      </c>
      <c r="G44" s="70">
        <v>0.97</v>
      </c>
      <c r="H44" s="70"/>
      <c r="I44" s="70"/>
      <c r="J44" s="70">
        <v>0.97</v>
      </c>
      <c r="K44" s="70"/>
      <c r="L44" s="70"/>
      <c r="M44" s="70">
        <v>0.97</v>
      </c>
      <c r="N44" s="70"/>
      <c r="O44" s="70"/>
      <c r="P44" s="70"/>
      <c r="Q44" s="70"/>
      <c r="R44" s="70"/>
      <c r="S44" s="70"/>
      <c r="T44" s="70"/>
      <c r="U44" s="640"/>
      <c r="V44" s="70"/>
      <c r="W44" s="70"/>
    </row>
    <row r="45" spans="1:23" ht="36" x14ac:dyDescent="0.25">
      <c r="A45" s="70"/>
      <c r="B45" s="72"/>
      <c r="C45" s="120" t="s">
        <v>364</v>
      </c>
      <c r="D45" s="17" t="s">
        <v>215</v>
      </c>
      <c r="E45" s="402">
        <v>65.900000000000006</v>
      </c>
      <c r="F45" s="402">
        <v>116.62</v>
      </c>
      <c r="G45" s="402">
        <v>116.62</v>
      </c>
      <c r="H45" s="402"/>
      <c r="I45" s="402"/>
      <c r="J45" s="402">
        <v>116.62</v>
      </c>
      <c r="K45" s="402"/>
      <c r="L45" s="402"/>
      <c r="M45" s="402">
        <v>116.62</v>
      </c>
      <c r="N45" s="70"/>
      <c r="O45" s="70"/>
      <c r="P45" s="70"/>
      <c r="Q45" s="70"/>
      <c r="R45" s="70"/>
      <c r="S45" s="70"/>
      <c r="T45" s="70"/>
      <c r="U45" s="640"/>
      <c r="V45" s="70"/>
      <c r="W45" s="70"/>
    </row>
    <row r="46" spans="1:23" x14ac:dyDescent="0.25">
      <c r="A46" s="70"/>
      <c r="B46" s="72"/>
      <c r="C46" s="121" t="s">
        <v>365</v>
      </c>
      <c r="D46" s="177"/>
      <c r="E46" s="70"/>
      <c r="F46" s="70"/>
      <c r="G46" s="70"/>
      <c r="H46" s="70"/>
      <c r="I46" s="70"/>
      <c r="J46" s="70"/>
      <c r="K46" s="70"/>
      <c r="L46" s="70"/>
      <c r="M46" s="70"/>
      <c r="N46" s="70"/>
      <c r="O46" s="70"/>
      <c r="P46" s="70"/>
      <c r="Q46" s="70"/>
      <c r="R46" s="70"/>
      <c r="S46" s="70"/>
      <c r="T46" s="70"/>
      <c r="U46" s="640"/>
      <c r="V46" s="70"/>
      <c r="W46" s="70"/>
    </row>
    <row r="47" spans="1:23" x14ac:dyDescent="0.25">
      <c r="A47" s="70"/>
      <c r="B47" s="72"/>
      <c r="C47" s="70" t="s">
        <v>366</v>
      </c>
      <c r="D47" s="157" t="s">
        <v>367</v>
      </c>
      <c r="E47" s="70">
        <v>14283</v>
      </c>
      <c r="F47" s="70">
        <v>13480</v>
      </c>
      <c r="G47" s="70">
        <v>13140</v>
      </c>
      <c r="H47" s="70"/>
      <c r="I47" s="70"/>
      <c r="J47" s="70">
        <v>13260</v>
      </c>
      <c r="K47" s="70"/>
      <c r="L47" s="70"/>
      <c r="M47" s="70">
        <f>F47</f>
        <v>13480</v>
      </c>
      <c r="N47" s="70"/>
      <c r="O47" s="70"/>
      <c r="P47" s="70"/>
      <c r="Q47" s="70"/>
      <c r="R47" s="70"/>
      <c r="S47" s="70"/>
      <c r="T47" s="70"/>
      <c r="U47" s="640"/>
      <c r="V47" s="70"/>
      <c r="W47" s="70"/>
    </row>
    <row r="48" spans="1:23" x14ac:dyDescent="0.25">
      <c r="A48" s="70"/>
      <c r="B48" s="72"/>
      <c r="C48" s="120" t="s">
        <v>368</v>
      </c>
      <c r="D48" s="157" t="s">
        <v>367</v>
      </c>
      <c r="E48" s="70">
        <v>3669</v>
      </c>
      <c r="F48" s="70">
        <v>5360</v>
      </c>
      <c r="G48" s="70">
        <v>5000</v>
      </c>
      <c r="H48" s="70"/>
      <c r="I48" s="70"/>
      <c r="J48" s="70">
        <v>5180</v>
      </c>
      <c r="K48" s="70"/>
      <c r="L48" s="70"/>
      <c r="M48" s="70">
        <f>F48</f>
        <v>5360</v>
      </c>
      <c r="N48" s="70"/>
      <c r="O48" s="70"/>
      <c r="P48" s="70"/>
      <c r="Q48" s="70"/>
      <c r="R48" s="70"/>
      <c r="S48" s="70"/>
      <c r="T48" s="70"/>
      <c r="U48" s="640"/>
      <c r="V48" s="70"/>
      <c r="W48" s="70"/>
    </row>
    <row r="49" spans="1:23" x14ac:dyDescent="0.25">
      <c r="A49" s="70"/>
      <c r="B49" s="72"/>
      <c r="C49" s="121" t="s">
        <v>369</v>
      </c>
      <c r="D49" s="157" t="s">
        <v>370</v>
      </c>
      <c r="E49" s="70"/>
      <c r="F49" s="70"/>
      <c r="G49" s="70"/>
      <c r="H49" s="70"/>
      <c r="I49" s="70"/>
      <c r="J49" s="70"/>
      <c r="K49" s="70"/>
      <c r="L49" s="70"/>
      <c r="M49" s="70"/>
      <c r="N49" s="70"/>
      <c r="O49" s="70"/>
      <c r="P49" s="70"/>
      <c r="Q49" s="70"/>
      <c r="R49" s="70"/>
      <c r="S49" s="70"/>
      <c r="T49" s="70"/>
      <c r="U49" s="640"/>
      <c r="V49" s="70"/>
      <c r="W49" s="70"/>
    </row>
    <row r="50" spans="1:23" x14ac:dyDescent="0.25">
      <c r="A50" s="70"/>
      <c r="B50" s="72"/>
      <c r="C50" s="121" t="s">
        <v>371</v>
      </c>
      <c r="D50" s="157" t="s">
        <v>372</v>
      </c>
      <c r="E50" s="70">
        <v>49756</v>
      </c>
      <c r="F50" s="70">
        <v>51163</v>
      </c>
      <c r="G50" s="70">
        <v>50756</v>
      </c>
      <c r="H50" s="70"/>
      <c r="I50" s="70"/>
      <c r="J50" s="70">
        <v>79362</v>
      </c>
      <c r="K50" s="70"/>
      <c r="L50" s="70"/>
      <c r="M50" s="70">
        <v>51163</v>
      </c>
      <c r="N50" s="70"/>
      <c r="O50" s="70"/>
      <c r="P50" s="70"/>
      <c r="Q50" s="70"/>
      <c r="R50" s="70"/>
      <c r="S50" s="70"/>
      <c r="T50" s="70"/>
      <c r="U50" s="640"/>
      <c r="V50" s="70"/>
      <c r="W50" s="70"/>
    </row>
    <row r="51" spans="1:23" x14ac:dyDescent="0.25">
      <c r="A51" s="48"/>
      <c r="B51" s="190"/>
      <c r="C51" s="121" t="s">
        <v>373</v>
      </c>
      <c r="D51" s="611"/>
      <c r="E51" s="70"/>
      <c r="F51" s="70"/>
      <c r="G51" s="70"/>
      <c r="H51" s="70"/>
      <c r="I51" s="70"/>
      <c r="J51" s="70"/>
      <c r="K51" s="70"/>
      <c r="L51" s="70"/>
      <c r="M51" s="70"/>
      <c r="N51" s="70"/>
      <c r="O51" s="70"/>
      <c r="P51" s="70"/>
      <c r="Q51" s="70"/>
      <c r="R51" s="70"/>
      <c r="S51" s="70"/>
      <c r="T51" s="70"/>
      <c r="U51" s="640"/>
      <c r="V51" s="70"/>
      <c r="W51" s="70"/>
    </row>
    <row r="52" spans="1:23" x14ac:dyDescent="0.25">
      <c r="A52" s="70"/>
      <c r="B52" s="17"/>
      <c r="C52" s="121" t="s">
        <v>374</v>
      </c>
      <c r="D52" s="177"/>
      <c r="E52" s="70"/>
      <c r="F52" s="70"/>
      <c r="G52" s="70"/>
      <c r="H52" s="70"/>
      <c r="I52" s="70"/>
      <c r="J52" s="70"/>
      <c r="K52" s="70"/>
      <c r="L52" s="70"/>
      <c r="M52" s="70"/>
      <c r="N52" s="70"/>
      <c r="O52" s="70"/>
      <c r="P52" s="70"/>
      <c r="Q52" s="70"/>
      <c r="R52" s="70"/>
      <c r="S52" s="70"/>
      <c r="T52" s="70"/>
      <c r="U52" s="640"/>
      <c r="V52" s="70"/>
      <c r="W52" s="70"/>
    </row>
    <row r="53" spans="1:23" ht="36" x14ac:dyDescent="0.25">
      <c r="A53" s="70"/>
      <c r="B53" s="17"/>
      <c r="C53" s="121" t="s">
        <v>375</v>
      </c>
      <c r="D53" s="321" t="s">
        <v>376</v>
      </c>
      <c r="E53" s="70">
        <v>31.02</v>
      </c>
      <c r="F53" s="70">
        <v>29.25</v>
      </c>
      <c r="G53" s="70">
        <v>30.7</v>
      </c>
      <c r="H53" s="70"/>
      <c r="I53" s="70"/>
      <c r="J53" s="70">
        <v>30.05</v>
      </c>
      <c r="K53" s="70"/>
      <c r="L53" s="70"/>
      <c r="M53" s="70">
        <v>29.5</v>
      </c>
      <c r="N53" s="70"/>
      <c r="O53" s="70"/>
      <c r="P53" s="70"/>
      <c r="Q53" s="70"/>
      <c r="R53" s="70"/>
      <c r="S53" s="70"/>
      <c r="T53" s="70"/>
      <c r="U53" s="640"/>
      <c r="V53" s="70"/>
      <c r="W53" s="70"/>
    </row>
    <row r="54" spans="1:23" ht="36" x14ac:dyDescent="0.25">
      <c r="A54" s="70"/>
      <c r="B54" s="17"/>
      <c r="C54" s="120" t="s">
        <v>377</v>
      </c>
      <c r="D54" s="321" t="s">
        <v>376</v>
      </c>
      <c r="E54" s="70">
        <v>3.39</v>
      </c>
      <c r="F54" s="402">
        <v>3.1</v>
      </c>
      <c r="G54" s="70">
        <v>3.28</v>
      </c>
      <c r="H54" s="70"/>
      <c r="I54" s="70"/>
      <c r="J54" s="70">
        <v>3.18</v>
      </c>
      <c r="K54" s="70"/>
      <c r="L54" s="70"/>
      <c r="M54" s="70">
        <v>3.12</v>
      </c>
      <c r="N54" s="70"/>
      <c r="O54" s="70"/>
      <c r="P54" s="70"/>
      <c r="Q54" s="70"/>
      <c r="R54" s="70"/>
      <c r="S54" s="70"/>
      <c r="T54" s="70"/>
      <c r="U54" s="640"/>
      <c r="V54" s="70"/>
      <c r="W54" s="70"/>
    </row>
    <row r="55" spans="1:23" ht="36" x14ac:dyDescent="0.25">
      <c r="A55" s="70"/>
      <c r="B55" s="17"/>
      <c r="C55" s="120" t="s">
        <v>378</v>
      </c>
      <c r="D55" s="321" t="s">
        <v>376</v>
      </c>
      <c r="E55" s="70">
        <v>4.67</v>
      </c>
      <c r="F55" s="402">
        <v>4.2</v>
      </c>
      <c r="G55" s="70">
        <v>4.5</v>
      </c>
      <c r="H55" s="70"/>
      <c r="I55" s="70"/>
      <c r="J55" s="70">
        <v>4.3499999999999996</v>
      </c>
      <c r="K55" s="70"/>
      <c r="L55" s="70"/>
      <c r="M55" s="70">
        <v>4.25</v>
      </c>
      <c r="N55" s="70"/>
      <c r="O55" s="70"/>
      <c r="P55" s="70"/>
      <c r="Q55" s="70"/>
      <c r="R55" s="70"/>
      <c r="S55" s="70"/>
      <c r="T55" s="70"/>
      <c r="U55" s="640"/>
      <c r="V55" s="70"/>
      <c r="W55" s="70"/>
    </row>
    <row r="56" spans="1:23" x14ac:dyDescent="0.25">
      <c r="A56" s="70"/>
      <c r="B56" s="17"/>
      <c r="C56" s="121" t="s">
        <v>379</v>
      </c>
      <c r="D56" s="177"/>
      <c r="E56" s="70"/>
      <c r="F56" s="70"/>
      <c r="G56" s="70"/>
      <c r="H56" s="70"/>
      <c r="I56" s="70"/>
      <c r="J56" s="70"/>
      <c r="K56" s="70"/>
      <c r="L56" s="70"/>
      <c r="M56" s="70"/>
      <c r="N56" s="70"/>
      <c r="O56" s="70"/>
      <c r="P56" s="70"/>
      <c r="Q56" s="70"/>
      <c r="R56" s="70"/>
      <c r="S56" s="70"/>
      <c r="T56" s="70"/>
      <c r="U56" s="640"/>
      <c r="V56" s="70"/>
      <c r="W56" s="70"/>
    </row>
    <row r="57" spans="1:23" x14ac:dyDescent="0.25">
      <c r="A57" s="70"/>
      <c r="B57" s="17"/>
      <c r="C57" s="120" t="s">
        <v>380</v>
      </c>
      <c r="D57" s="177" t="s">
        <v>118</v>
      </c>
      <c r="E57" s="70">
        <v>2000</v>
      </c>
      <c r="F57" s="70">
        <v>6194</v>
      </c>
      <c r="G57" s="70">
        <v>3384</v>
      </c>
      <c r="H57" s="70"/>
      <c r="I57" s="70"/>
      <c r="J57" s="402">
        <v>2810</v>
      </c>
      <c r="K57" s="70"/>
      <c r="L57" s="70"/>
      <c r="M57" s="70">
        <v>0</v>
      </c>
      <c r="N57" s="70"/>
      <c r="O57" s="70"/>
      <c r="P57" s="70"/>
      <c r="Q57" s="70"/>
      <c r="R57" s="70"/>
      <c r="S57" s="70"/>
      <c r="T57" s="70"/>
      <c r="U57" s="640"/>
      <c r="V57" s="70"/>
      <c r="W57" s="70"/>
    </row>
    <row r="58" spans="1:23" x14ac:dyDescent="0.25">
      <c r="A58" s="70"/>
      <c r="B58" s="17"/>
      <c r="C58" s="120" t="s">
        <v>381</v>
      </c>
      <c r="D58" s="177" t="s">
        <v>118</v>
      </c>
      <c r="E58" s="70">
        <v>210</v>
      </c>
      <c r="F58" s="70">
        <v>40</v>
      </c>
      <c r="G58" s="70">
        <v>40</v>
      </c>
      <c r="H58" s="402"/>
      <c r="I58" s="70"/>
      <c r="J58" s="402">
        <v>0</v>
      </c>
      <c r="K58" s="402"/>
      <c r="L58" s="70"/>
      <c r="M58" s="70">
        <v>0</v>
      </c>
      <c r="N58" s="70"/>
      <c r="O58" s="70"/>
      <c r="P58" s="70"/>
      <c r="Q58" s="70"/>
      <c r="R58" s="70"/>
      <c r="S58" s="70"/>
      <c r="T58" s="70"/>
      <c r="U58" s="640"/>
      <c r="V58" s="70"/>
      <c r="W58" s="70"/>
    </row>
    <row r="59" spans="1:23" x14ac:dyDescent="0.25">
      <c r="A59" s="70"/>
      <c r="B59" s="17"/>
      <c r="C59" s="120" t="s">
        <v>382</v>
      </c>
      <c r="D59" s="177" t="s">
        <v>118</v>
      </c>
      <c r="E59" s="70">
        <v>2720</v>
      </c>
      <c r="F59" s="70">
        <v>34335</v>
      </c>
      <c r="G59" s="70">
        <v>14835</v>
      </c>
      <c r="H59" s="402"/>
      <c r="I59" s="70"/>
      <c r="J59" s="402">
        <v>9100</v>
      </c>
      <c r="K59" s="402"/>
      <c r="L59" s="70"/>
      <c r="M59" s="70">
        <v>10440</v>
      </c>
      <c r="N59" s="70"/>
      <c r="O59" s="70"/>
      <c r="P59" s="70"/>
      <c r="Q59" s="70"/>
      <c r="R59" s="70"/>
      <c r="S59" s="70"/>
      <c r="T59" s="70"/>
      <c r="U59" s="640"/>
      <c r="V59" s="70"/>
      <c r="W59" s="70"/>
    </row>
    <row r="60" spans="1:23" x14ac:dyDescent="0.25">
      <c r="A60" s="70"/>
      <c r="B60" s="70"/>
      <c r="C60" s="120"/>
      <c r="D60" s="177"/>
      <c r="E60" s="70"/>
      <c r="F60" s="70" t="s">
        <v>383</v>
      </c>
      <c r="G60" s="70"/>
      <c r="H60" s="70"/>
      <c r="I60" s="70"/>
      <c r="J60" s="70"/>
      <c r="K60" s="70"/>
      <c r="L60" s="70"/>
      <c r="M60" s="70"/>
      <c r="N60" s="70"/>
      <c r="O60" s="70"/>
      <c r="P60" s="70"/>
      <c r="Q60" s="70"/>
      <c r="R60" s="70"/>
      <c r="S60" s="70"/>
      <c r="T60" s="70"/>
      <c r="U60" s="640"/>
      <c r="V60" s="70"/>
      <c r="W60" s="70"/>
    </row>
    <row r="61" spans="1:23" ht="78.75" customHeight="1" x14ac:dyDescent="0.25">
      <c r="A61" s="70"/>
      <c r="B61" s="70"/>
      <c r="C61" s="204" t="s">
        <v>384</v>
      </c>
      <c r="D61" s="177" t="s">
        <v>385</v>
      </c>
      <c r="E61" s="70">
        <v>110</v>
      </c>
      <c r="F61" s="70">
        <v>122</v>
      </c>
      <c r="G61" s="70"/>
      <c r="H61" s="70"/>
      <c r="I61" s="70"/>
      <c r="J61" s="70"/>
      <c r="K61" s="70"/>
      <c r="L61" s="70"/>
      <c r="M61" s="70"/>
      <c r="N61" s="70"/>
      <c r="O61" s="70"/>
      <c r="P61" s="70"/>
      <c r="Q61" s="70"/>
      <c r="R61" s="70"/>
      <c r="S61" s="70"/>
      <c r="T61" s="70"/>
      <c r="U61" s="640"/>
      <c r="V61" s="70"/>
      <c r="W61" s="70"/>
    </row>
    <row r="62" spans="1:23" ht="141.75" customHeight="1" x14ac:dyDescent="0.25">
      <c r="A62" s="70"/>
      <c r="B62" s="70"/>
      <c r="C62" s="17" t="s">
        <v>386</v>
      </c>
      <c r="D62" s="177" t="s">
        <v>385</v>
      </c>
      <c r="E62" s="70"/>
      <c r="F62" s="70"/>
      <c r="G62" s="70"/>
      <c r="H62" s="70"/>
      <c r="I62" s="70"/>
      <c r="J62" s="70"/>
      <c r="K62" s="70"/>
      <c r="L62" s="70"/>
      <c r="M62" s="70"/>
      <c r="N62" s="70"/>
      <c r="O62" s="70"/>
      <c r="P62" s="70"/>
      <c r="Q62" s="70"/>
      <c r="R62" s="70"/>
      <c r="S62" s="70"/>
      <c r="T62" s="70"/>
      <c r="U62" s="640"/>
      <c r="V62" s="70"/>
      <c r="W62" s="70"/>
    </row>
    <row r="63" spans="1:23" x14ac:dyDescent="0.25">
      <c r="A63" s="70"/>
      <c r="B63" s="70"/>
      <c r="C63" s="70" t="s">
        <v>387</v>
      </c>
      <c r="D63" s="177" t="s">
        <v>118</v>
      </c>
      <c r="E63" s="70"/>
      <c r="F63" s="70"/>
      <c r="G63" s="70"/>
      <c r="H63" s="70"/>
      <c r="I63" s="70"/>
      <c r="J63" s="70"/>
      <c r="K63" s="70"/>
      <c r="L63" s="70"/>
      <c r="M63" s="70"/>
      <c r="N63" s="70"/>
      <c r="O63" s="70"/>
      <c r="P63" s="70"/>
      <c r="Q63" s="70"/>
      <c r="R63" s="70"/>
      <c r="S63" s="70"/>
      <c r="T63" s="70"/>
      <c r="U63" s="640"/>
      <c r="V63" s="70"/>
      <c r="W63" s="70"/>
    </row>
    <row r="64" spans="1:23" ht="63" customHeight="1" x14ac:dyDescent="0.25">
      <c r="A64" s="70"/>
      <c r="B64" s="70"/>
      <c r="C64" s="17" t="s">
        <v>388</v>
      </c>
      <c r="D64" s="177"/>
      <c r="E64" s="70"/>
      <c r="F64" s="70"/>
      <c r="G64" s="70"/>
      <c r="H64" s="70"/>
      <c r="I64" s="70"/>
      <c r="J64" s="70"/>
      <c r="K64" s="70"/>
      <c r="L64" s="70"/>
      <c r="M64" s="70"/>
      <c r="N64" s="70"/>
      <c r="O64" s="70"/>
      <c r="P64" s="70"/>
      <c r="Q64" s="70"/>
      <c r="R64" s="70"/>
      <c r="S64" s="70"/>
      <c r="T64" s="70"/>
      <c r="U64" s="640"/>
      <c r="V64" s="70"/>
      <c r="W64" s="70"/>
    </row>
    <row r="65" spans="1:23" x14ac:dyDescent="0.25">
      <c r="A65" s="70"/>
      <c r="B65" s="17"/>
      <c r="C65" s="72" t="s">
        <v>389</v>
      </c>
      <c r="D65" s="177"/>
      <c r="E65" s="70"/>
      <c r="F65" s="70"/>
      <c r="G65" s="70"/>
      <c r="H65" s="70"/>
      <c r="I65" s="70"/>
      <c r="J65" s="70"/>
      <c r="K65" s="70"/>
      <c r="L65" s="70"/>
      <c r="M65" s="70"/>
      <c r="N65" s="70"/>
      <c r="O65" s="70"/>
      <c r="P65" s="70"/>
      <c r="Q65" s="70"/>
      <c r="R65" s="70"/>
      <c r="S65" s="70"/>
      <c r="T65" s="70"/>
      <c r="U65" s="640"/>
      <c r="V65" s="70"/>
      <c r="W65" s="70"/>
    </row>
    <row r="66" spans="1:23" ht="94.5" customHeight="1" x14ac:dyDescent="0.25">
      <c r="A66" s="319">
        <v>1</v>
      </c>
      <c r="B66" s="201" t="s">
        <v>390</v>
      </c>
      <c r="C66" s="40" t="s">
        <v>391</v>
      </c>
      <c r="D66" s="41" t="s">
        <v>392</v>
      </c>
      <c r="E66" s="41"/>
      <c r="F66" s="40">
        <v>3000</v>
      </c>
      <c r="G66" s="40">
        <v>1000</v>
      </c>
      <c r="H66" s="41">
        <f>G66*1.2</f>
        <v>1200</v>
      </c>
      <c r="I66" s="41" t="s">
        <v>195</v>
      </c>
      <c r="J66" s="40">
        <v>1000</v>
      </c>
      <c r="K66" s="41">
        <f>J66*1.2</f>
        <v>1200</v>
      </c>
      <c r="L66" s="41" t="s">
        <v>195</v>
      </c>
      <c r="M66" s="40">
        <v>1000</v>
      </c>
      <c r="N66" s="41">
        <f>M66*1.2</f>
        <v>1200</v>
      </c>
      <c r="O66" s="41" t="s">
        <v>195</v>
      </c>
      <c r="P66" s="41"/>
      <c r="Q66" s="41"/>
      <c r="R66" s="41"/>
      <c r="S66" s="40" t="s">
        <v>185</v>
      </c>
      <c r="T66" s="40" t="s">
        <v>30</v>
      </c>
      <c r="U66" s="640"/>
      <c r="V66" s="40" t="s">
        <v>393</v>
      </c>
      <c r="W66" s="41"/>
    </row>
    <row r="67" spans="1:23" ht="126" customHeight="1" x14ac:dyDescent="0.25">
      <c r="A67" s="319">
        <v>2</v>
      </c>
      <c r="B67" s="201" t="s">
        <v>394</v>
      </c>
      <c r="C67" s="40" t="s">
        <v>391</v>
      </c>
      <c r="D67" s="41" t="s">
        <v>392</v>
      </c>
      <c r="E67" s="41">
        <v>19300</v>
      </c>
      <c r="F67" s="40">
        <v>275000</v>
      </c>
      <c r="G67" s="40">
        <v>225000</v>
      </c>
      <c r="H67" s="41">
        <f>G67*0.00012</f>
        <v>27</v>
      </c>
      <c r="I67" s="41" t="s">
        <v>195</v>
      </c>
      <c r="J67" s="40">
        <v>250000</v>
      </c>
      <c r="K67" s="41">
        <f>J67*0.00012</f>
        <v>30</v>
      </c>
      <c r="L67" s="41" t="s">
        <v>195</v>
      </c>
      <c r="M67" s="40">
        <v>275000</v>
      </c>
      <c r="N67" s="41">
        <f>M67*0.00012</f>
        <v>33</v>
      </c>
      <c r="O67" s="41" t="s">
        <v>195</v>
      </c>
      <c r="P67" s="41"/>
      <c r="Q67" s="41"/>
      <c r="R67" s="41"/>
      <c r="S67" s="40" t="s">
        <v>185</v>
      </c>
      <c r="T67" s="40" t="s">
        <v>30</v>
      </c>
      <c r="U67" s="641"/>
      <c r="V67" s="40" t="s">
        <v>393</v>
      </c>
      <c r="W67" s="41"/>
    </row>
    <row r="68" spans="1:23" ht="216" x14ac:dyDescent="0.25">
      <c r="A68" s="319">
        <v>3</v>
      </c>
      <c r="B68" s="201" t="s">
        <v>395</v>
      </c>
      <c r="C68" s="182" t="s">
        <v>396</v>
      </c>
      <c r="D68" s="41"/>
      <c r="E68" s="41"/>
      <c r="F68" s="40" t="s">
        <v>28</v>
      </c>
      <c r="G68" s="40" t="s">
        <v>28</v>
      </c>
      <c r="H68" s="40" t="s">
        <v>28</v>
      </c>
      <c r="I68" s="41"/>
      <c r="J68" s="40" t="s">
        <v>28</v>
      </c>
      <c r="K68" s="40" t="s">
        <v>28</v>
      </c>
      <c r="L68" s="41"/>
      <c r="M68" s="40" t="s">
        <v>28</v>
      </c>
      <c r="N68" s="40" t="s">
        <v>28</v>
      </c>
      <c r="O68" s="41"/>
      <c r="P68" s="41"/>
      <c r="Q68" s="41"/>
      <c r="R68" s="41" t="s">
        <v>397</v>
      </c>
      <c r="S68" s="40" t="s">
        <v>185</v>
      </c>
      <c r="T68" s="40" t="s">
        <v>398</v>
      </c>
      <c r="U68" s="40"/>
      <c r="V68" s="40" t="s">
        <v>393</v>
      </c>
      <c r="W68" s="40" t="s">
        <v>399</v>
      </c>
    </row>
    <row r="69" spans="1:23" ht="90" x14ac:dyDescent="0.25">
      <c r="A69" s="319">
        <v>4</v>
      </c>
      <c r="B69" s="201" t="s">
        <v>400</v>
      </c>
      <c r="C69" s="182" t="s">
        <v>396</v>
      </c>
      <c r="D69" s="41"/>
      <c r="E69" s="41"/>
      <c r="F69" s="40" t="s">
        <v>28</v>
      </c>
      <c r="G69" s="40" t="s">
        <v>28</v>
      </c>
      <c r="H69" s="40" t="s">
        <v>28</v>
      </c>
      <c r="I69" s="41"/>
      <c r="J69" s="40" t="s">
        <v>28</v>
      </c>
      <c r="K69" s="40" t="s">
        <v>28</v>
      </c>
      <c r="L69" s="41"/>
      <c r="M69" s="40" t="s">
        <v>28</v>
      </c>
      <c r="N69" s="40" t="s">
        <v>28</v>
      </c>
      <c r="O69" s="41"/>
      <c r="P69" s="41"/>
      <c r="Q69" s="40" t="s">
        <v>20</v>
      </c>
      <c r="R69" s="41"/>
      <c r="S69" s="40" t="s">
        <v>185</v>
      </c>
      <c r="T69" s="40" t="s">
        <v>398</v>
      </c>
      <c r="U69" s="40"/>
      <c r="V69" s="40" t="s">
        <v>401</v>
      </c>
      <c r="W69" s="40" t="s">
        <v>402</v>
      </c>
    </row>
    <row r="70" spans="1:23" ht="90" x14ac:dyDescent="0.25">
      <c r="A70" s="319">
        <v>5</v>
      </c>
      <c r="B70" s="201" t="s">
        <v>403</v>
      </c>
      <c r="C70" s="40" t="s">
        <v>391</v>
      </c>
      <c r="D70" s="41" t="s">
        <v>392</v>
      </c>
      <c r="E70" s="41">
        <v>0</v>
      </c>
      <c r="F70" s="40">
        <v>75</v>
      </c>
      <c r="G70" s="40">
        <v>25</v>
      </c>
      <c r="H70" s="41">
        <f>G70*0.75</f>
        <v>18.75</v>
      </c>
      <c r="I70" s="41" t="s">
        <v>195</v>
      </c>
      <c r="J70" s="40">
        <v>25</v>
      </c>
      <c r="K70" s="41">
        <f>J70*0.75</f>
        <v>18.75</v>
      </c>
      <c r="L70" s="41" t="s">
        <v>195</v>
      </c>
      <c r="M70" s="40">
        <v>25</v>
      </c>
      <c r="N70" s="41">
        <f>M70*0.75</f>
        <v>18.75</v>
      </c>
      <c r="O70" s="41" t="s">
        <v>195</v>
      </c>
      <c r="P70" s="41"/>
      <c r="Q70" s="41"/>
      <c r="R70" s="41"/>
      <c r="S70" s="40" t="s">
        <v>185</v>
      </c>
      <c r="T70" s="40" t="s">
        <v>30</v>
      </c>
      <c r="U70" s="40"/>
      <c r="V70" s="40" t="s">
        <v>393</v>
      </c>
      <c r="W70" s="40" t="s">
        <v>404</v>
      </c>
    </row>
    <row r="71" spans="1:23" ht="90" x14ac:dyDescent="0.25">
      <c r="A71" s="319">
        <v>6</v>
      </c>
      <c r="B71" s="201" t="s">
        <v>405</v>
      </c>
      <c r="C71" s="40" t="s">
        <v>391</v>
      </c>
      <c r="D71" s="41" t="s">
        <v>392</v>
      </c>
      <c r="E71" s="41">
        <v>0</v>
      </c>
      <c r="F71" s="40">
        <v>5</v>
      </c>
      <c r="G71" s="40">
        <v>2</v>
      </c>
      <c r="H71" s="41">
        <f>G71*200</f>
        <v>400</v>
      </c>
      <c r="I71" s="41" t="s">
        <v>195</v>
      </c>
      <c r="J71" s="40">
        <v>2</v>
      </c>
      <c r="K71" s="41">
        <f>J71*200</f>
        <v>400</v>
      </c>
      <c r="L71" s="41" t="s">
        <v>195</v>
      </c>
      <c r="M71" s="40">
        <v>1</v>
      </c>
      <c r="N71" s="41">
        <f>M71*200</f>
        <v>200</v>
      </c>
      <c r="O71" s="41" t="s">
        <v>195</v>
      </c>
      <c r="P71" s="41"/>
      <c r="Q71" s="41"/>
      <c r="R71" s="41"/>
      <c r="S71" s="40" t="s">
        <v>185</v>
      </c>
      <c r="T71" s="40" t="s">
        <v>30</v>
      </c>
      <c r="U71" s="40"/>
      <c r="V71" s="40" t="s">
        <v>393</v>
      </c>
      <c r="W71" s="40" t="s">
        <v>404</v>
      </c>
    </row>
    <row r="72" spans="1:23" ht="90" x14ac:dyDescent="0.25">
      <c r="A72" s="232">
        <v>7</v>
      </c>
      <c r="B72" s="157" t="s">
        <v>406</v>
      </c>
      <c r="C72" s="157" t="s">
        <v>391</v>
      </c>
      <c r="D72" s="41" t="s">
        <v>392</v>
      </c>
      <c r="E72" s="41">
        <v>25</v>
      </c>
      <c r="F72" s="40" t="s">
        <v>407</v>
      </c>
      <c r="G72" s="40" t="s">
        <v>408</v>
      </c>
      <c r="H72" s="41">
        <f>10*7.5</f>
        <v>75</v>
      </c>
      <c r="I72" s="41" t="s">
        <v>195</v>
      </c>
      <c r="J72" s="40" t="s">
        <v>408</v>
      </c>
      <c r="K72" s="41">
        <f>10*7.5</f>
        <v>75</v>
      </c>
      <c r="L72" s="41" t="s">
        <v>195</v>
      </c>
      <c r="M72" s="40" t="s">
        <v>408</v>
      </c>
      <c r="N72" s="41">
        <f>10*7.5</f>
        <v>75</v>
      </c>
      <c r="O72" s="41" t="s">
        <v>195</v>
      </c>
      <c r="P72" s="41"/>
      <c r="Q72" s="41"/>
      <c r="R72" s="41"/>
      <c r="S72" s="40" t="s">
        <v>185</v>
      </c>
      <c r="T72" s="40" t="s">
        <v>30</v>
      </c>
      <c r="U72" s="40"/>
      <c r="V72" s="40" t="s">
        <v>393</v>
      </c>
      <c r="W72" s="41"/>
    </row>
    <row r="73" spans="1:23" ht="36" x14ac:dyDescent="0.25">
      <c r="A73" s="232"/>
      <c r="B73" s="157"/>
      <c r="C73" s="157"/>
      <c r="D73" s="41" t="s">
        <v>392</v>
      </c>
      <c r="E73" s="41">
        <v>1</v>
      </c>
      <c r="F73" s="40" t="s">
        <v>409</v>
      </c>
      <c r="G73" s="40" t="s">
        <v>410</v>
      </c>
      <c r="H73" s="41">
        <f>2*1.5</f>
        <v>3</v>
      </c>
      <c r="I73" s="41" t="s">
        <v>195</v>
      </c>
      <c r="J73" s="40" t="s">
        <v>411</v>
      </c>
      <c r="K73" s="41">
        <f>1*1.5</f>
        <v>1.5</v>
      </c>
      <c r="L73" s="41" t="s">
        <v>195</v>
      </c>
      <c r="M73" s="40" t="s">
        <v>411</v>
      </c>
      <c r="N73" s="41">
        <f>1*1.5</f>
        <v>1.5</v>
      </c>
      <c r="O73" s="41" t="s">
        <v>195</v>
      </c>
      <c r="P73" s="41"/>
      <c r="Q73" s="41"/>
      <c r="R73" s="41"/>
      <c r="S73" s="40" t="s">
        <v>185</v>
      </c>
      <c r="T73" s="40" t="s">
        <v>30</v>
      </c>
      <c r="U73" s="40"/>
      <c r="V73" s="40" t="s">
        <v>393</v>
      </c>
      <c r="W73" s="41"/>
    </row>
    <row r="74" spans="1:23" ht="90" x14ac:dyDescent="0.25">
      <c r="A74" s="319">
        <v>8</v>
      </c>
      <c r="B74" s="201" t="s">
        <v>412</v>
      </c>
      <c r="C74" s="40" t="s">
        <v>391</v>
      </c>
      <c r="D74" s="41" t="s">
        <v>392</v>
      </c>
      <c r="E74" s="41">
        <v>0</v>
      </c>
      <c r="F74" s="40">
        <v>60</v>
      </c>
      <c r="G74" s="40">
        <v>20</v>
      </c>
      <c r="H74" s="41">
        <f>G74*3.375</f>
        <v>67.5</v>
      </c>
      <c r="I74" s="41" t="s">
        <v>195</v>
      </c>
      <c r="J74" s="40">
        <v>20</v>
      </c>
      <c r="K74" s="41">
        <f>J74*3.375</f>
        <v>67.5</v>
      </c>
      <c r="L74" s="41" t="s">
        <v>195</v>
      </c>
      <c r="M74" s="40">
        <v>20</v>
      </c>
      <c r="N74" s="41">
        <f>M74*3.375</f>
        <v>67.5</v>
      </c>
      <c r="O74" s="41" t="s">
        <v>195</v>
      </c>
      <c r="P74" s="41"/>
      <c r="Q74" s="41"/>
      <c r="R74" s="41"/>
      <c r="S74" s="40" t="s">
        <v>185</v>
      </c>
      <c r="T74" s="40" t="s">
        <v>30</v>
      </c>
      <c r="U74" s="40"/>
      <c r="V74" s="40" t="s">
        <v>393</v>
      </c>
      <c r="W74" s="41"/>
    </row>
    <row r="75" spans="1:23" ht="378" x14ac:dyDescent="0.25">
      <c r="A75" s="319">
        <v>9</v>
      </c>
      <c r="B75" s="201" t="s">
        <v>413</v>
      </c>
      <c r="C75" s="40" t="s">
        <v>414</v>
      </c>
      <c r="D75" s="41" t="s">
        <v>392</v>
      </c>
      <c r="E75" s="41"/>
      <c r="F75" s="40">
        <v>150</v>
      </c>
      <c r="G75" s="40">
        <v>50</v>
      </c>
      <c r="H75" s="41">
        <f>G75*1.65</f>
        <v>82.5</v>
      </c>
      <c r="I75" s="41" t="s">
        <v>148</v>
      </c>
      <c r="J75" s="40">
        <v>50</v>
      </c>
      <c r="K75" s="41">
        <f>J75*1.65</f>
        <v>82.5</v>
      </c>
      <c r="L75" s="41" t="s">
        <v>148</v>
      </c>
      <c r="M75" s="40">
        <v>50</v>
      </c>
      <c r="N75" s="41">
        <f>M75*1.65</f>
        <v>82.5</v>
      </c>
      <c r="O75" s="41" t="s">
        <v>148</v>
      </c>
      <c r="P75" s="41"/>
      <c r="Q75" s="41"/>
      <c r="R75" s="41"/>
      <c r="S75" s="40" t="s">
        <v>185</v>
      </c>
      <c r="T75" s="40" t="s">
        <v>30</v>
      </c>
      <c r="U75" s="40"/>
      <c r="V75" s="40" t="s">
        <v>393</v>
      </c>
      <c r="W75" s="41"/>
    </row>
    <row r="76" spans="1:23" ht="162" x14ac:dyDescent="0.25">
      <c r="A76" s="319">
        <v>10</v>
      </c>
      <c r="B76" s="201" t="s">
        <v>415</v>
      </c>
      <c r="C76" s="40" t="s">
        <v>414</v>
      </c>
      <c r="D76" s="41"/>
      <c r="E76" s="41"/>
      <c r="F76" s="40" t="s">
        <v>416</v>
      </c>
      <c r="G76" s="40" t="s">
        <v>417</v>
      </c>
      <c r="H76" s="41">
        <v>400</v>
      </c>
      <c r="I76" s="40" t="s">
        <v>418</v>
      </c>
      <c r="J76" s="40" t="s">
        <v>417</v>
      </c>
      <c r="K76" s="41">
        <v>400</v>
      </c>
      <c r="L76" s="40" t="s">
        <v>418</v>
      </c>
      <c r="M76" s="40" t="s">
        <v>417</v>
      </c>
      <c r="N76" s="41">
        <v>400</v>
      </c>
      <c r="O76" s="40" t="s">
        <v>418</v>
      </c>
      <c r="P76" s="41"/>
      <c r="Q76" s="41"/>
      <c r="R76" s="41"/>
      <c r="S76" s="40" t="s">
        <v>185</v>
      </c>
      <c r="T76" s="40" t="s">
        <v>30</v>
      </c>
      <c r="U76" s="40"/>
      <c r="V76" s="40" t="s">
        <v>393</v>
      </c>
      <c r="W76" s="40" t="s">
        <v>419</v>
      </c>
    </row>
    <row r="77" spans="1:23" ht="216" x14ac:dyDescent="0.25">
      <c r="A77" s="319">
        <v>11</v>
      </c>
      <c r="B77" s="157" t="s">
        <v>420</v>
      </c>
      <c r="C77" s="157"/>
      <c r="D77" s="157"/>
      <c r="E77" s="157"/>
      <c r="F77" s="157"/>
      <c r="G77" s="157"/>
      <c r="H77" s="157"/>
      <c r="I77" s="157"/>
      <c r="J77" s="157"/>
      <c r="K77" s="157"/>
      <c r="L77" s="157"/>
      <c r="M77" s="157"/>
      <c r="N77" s="157"/>
      <c r="O77" s="157"/>
      <c r="P77" s="157"/>
      <c r="Q77" s="157"/>
      <c r="R77" s="157"/>
      <c r="S77" s="157"/>
      <c r="T77" s="157"/>
      <c r="U77" s="157"/>
      <c r="V77" s="157"/>
      <c r="W77" s="157"/>
    </row>
    <row r="78" spans="1:23" ht="36" x14ac:dyDescent="0.25">
      <c r="A78" s="319" t="s">
        <v>421</v>
      </c>
      <c r="B78" s="201" t="s">
        <v>422</v>
      </c>
      <c r="C78" s="40" t="s">
        <v>391</v>
      </c>
      <c r="D78" s="41" t="s">
        <v>392</v>
      </c>
      <c r="E78" s="41">
        <v>227</v>
      </c>
      <c r="F78" s="40">
        <v>68</v>
      </c>
      <c r="G78" s="40">
        <v>58</v>
      </c>
      <c r="H78" s="41">
        <f>G78*18.75</f>
        <v>1087.5</v>
      </c>
      <c r="I78" s="41" t="s">
        <v>195</v>
      </c>
      <c r="J78" s="40">
        <v>5</v>
      </c>
      <c r="K78" s="41">
        <f>J78*18.75</f>
        <v>93.75</v>
      </c>
      <c r="L78" s="41" t="s">
        <v>195</v>
      </c>
      <c r="M78" s="40">
        <v>5</v>
      </c>
      <c r="N78" s="41">
        <f>M78*18.75</f>
        <v>93.75</v>
      </c>
      <c r="O78" s="41" t="s">
        <v>195</v>
      </c>
      <c r="P78" s="41"/>
      <c r="Q78" s="41"/>
      <c r="R78" s="41"/>
      <c r="S78" s="40" t="s">
        <v>185</v>
      </c>
      <c r="T78" s="40" t="s">
        <v>30</v>
      </c>
      <c r="U78" s="40"/>
      <c r="V78" s="40" t="s">
        <v>393</v>
      </c>
      <c r="W78" s="41"/>
    </row>
    <row r="79" spans="1:23" ht="36" x14ac:dyDescent="0.25">
      <c r="A79" s="319" t="s">
        <v>423</v>
      </c>
      <c r="B79" s="201" t="s">
        <v>424</v>
      </c>
      <c r="C79" s="40" t="s">
        <v>414</v>
      </c>
      <c r="D79" s="41" t="s">
        <v>392</v>
      </c>
      <c r="E79" s="41"/>
      <c r="F79" s="40">
        <v>2250</v>
      </c>
      <c r="G79" s="40">
        <v>750</v>
      </c>
      <c r="H79" s="41">
        <f>G79*0.25</f>
        <v>187.5</v>
      </c>
      <c r="I79" s="41" t="s">
        <v>148</v>
      </c>
      <c r="J79" s="40">
        <v>750</v>
      </c>
      <c r="K79" s="41">
        <f>J79*0.25</f>
        <v>187.5</v>
      </c>
      <c r="L79" s="41" t="s">
        <v>148</v>
      </c>
      <c r="M79" s="40">
        <v>750</v>
      </c>
      <c r="N79" s="41">
        <f>M79*0.25</f>
        <v>187.5</v>
      </c>
      <c r="O79" s="41" t="s">
        <v>148</v>
      </c>
      <c r="P79" s="41"/>
      <c r="Q79" s="41"/>
      <c r="R79" s="41"/>
      <c r="S79" s="40" t="s">
        <v>185</v>
      </c>
      <c r="T79" s="40" t="s">
        <v>30</v>
      </c>
      <c r="U79" s="40"/>
      <c r="V79" s="40" t="s">
        <v>393</v>
      </c>
      <c r="W79" s="41"/>
    </row>
    <row r="80" spans="1:23" ht="54" x14ac:dyDescent="0.25">
      <c r="A80" s="319" t="s">
        <v>425</v>
      </c>
      <c r="B80" s="201" t="s">
        <v>426</v>
      </c>
      <c r="C80" s="40" t="s">
        <v>391</v>
      </c>
      <c r="D80" s="41" t="s">
        <v>392</v>
      </c>
      <c r="E80" s="41"/>
      <c r="F80" s="40">
        <v>450</v>
      </c>
      <c r="G80" s="40">
        <v>150</v>
      </c>
      <c r="H80" s="41">
        <f>G80*4.5</f>
        <v>675</v>
      </c>
      <c r="I80" s="41" t="s">
        <v>195</v>
      </c>
      <c r="J80" s="40">
        <v>150</v>
      </c>
      <c r="K80" s="41">
        <f>J80*4.5</f>
        <v>675</v>
      </c>
      <c r="L80" s="41" t="s">
        <v>195</v>
      </c>
      <c r="M80" s="40">
        <v>150</v>
      </c>
      <c r="N80" s="41">
        <f>M80*4.5</f>
        <v>675</v>
      </c>
      <c r="O80" s="41" t="s">
        <v>195</v>
      </c>
      <c r="P80" s="41"/>
      <c r="Q80" s="41"/>
      <c r="R80" s="41"/>
      <c r="S80" s="40" t="s">
        <v>185</v>
      </c>
      <c r="T80" s="40" t="s">
        <v>30</v>
      </c>
      <c r="U80" s="40"/>
      <c r="V80" s="40" t="s">
        <v>393</v>
      </c>
      <c r="W80" s="41"/>
    </row>
    <row r="81" spans="1:23" ht="180" x14ac:dyDescent="0.25">
      <c r="A81" s="319">
        <v>12</v>
      </c>
      <c r="B81" s="201" t="s">
        <v>427</v>
      </c>
      <c r="C81" s="40" t="s">
        <v>391</v>
      </c>
      <c r="D81" s="41" t="s">
        <v>392</v>
      </c>
      <c r="E81" s="41"/>
      <c r="F81" s="40" t="s">
        <v>428</v>
      </c>
      <c r="G81" s="40" t="s">
        <v>429</v>
      </c>
      <c r="H81" s="41">
        <f>15*0.975</f>
        <v>14.625</v>
      </c>
      <c r="I81" s="41" t="s">
        <v>75</v>
      </c>
      <c r="J81" s="40" t="s">
        <v>429</v>
      </c>
      <c r="K81" s="41">
        <f>15*0.975</f>
        <v>14.625</v>
      </c>
      <c r="L81" s="41" t="s">
        <v>75</v>
      </c>
      <c r="M81" s="40" t="s">
        <v>429</v>
      </c>
      <c r="N81" s="41">
        <f>15*0.975</f>
        <v>14.625</v>
      </c>
      <c r="O81" s="41" t="s">
        <v>75</v>
      </c>
      <c r="P81" s="41"/>
      <c r="Q81" s="41"/>
      <c r="R81" s="41"/>
      <c r="S81" s="40" t="s">
        <v>185</v>
      </c>
      <c r="T81" s="40" t="s">
        <v>30</v>
      </c>
      <c r="U81" s="40"/>
      <c r="V81" s="40" t="s">
        <v>393</v>
      </c>
      <c r="W81" s="41"/>
    </row>
    <row r="82" spans="1:23" ht="198" x14ac:dyDescent="0.25">
      <c r="A82" s="319">
        <v>13</v>
      </c>
      <c r="B82" s="201" t="s">
        <v>430</v>
      </c>
      <c r="C82" s="40"/>
      <c r="D82" s="41" t="s">
        <v>431</v>
      </c>
      <c r="E82" s="182"/>
      <c r="F82" s="40" t="s">
        <v>432</v>
      </c>
      <c r="G82" s="40" t="s">
        <v>433</v>
      </c>
      <c r="H82" s="41">
        <v>0</v>
      </c>
      <c r="I82" s="41"/>
      <c r="J82" s="40" t="s">
        <v>433</v>
      </c>
      <c r="K82" s="41">
        <v>0</v>
      </c>
      <c r="L82" s="41"/>
      <c r="M82" s="40" t="s">
        <v>433</v>
      </c>
      <c r="N82" s="41">
        <v>0</v>
      </c>
      <c r="O82" s="41"/>
      <c r="P82" s="41"/>
      <c r="Q82" s="41"/>
      <c r="R82" s="41"/>
      <c r="S82" s="40" t="s">
        <v>185</v>
      </c>
      <c r="T82" s="40" t="s">
        <v>30</v>
      </c>
      <c r="U82" s="40"/>
      <c r="V82" s="40" t="s">
        <v>401</v>
      </c>
      <c r="W82" s="40" t="s">
        <v>434</v>
      </c>
    </row>
    <row r="83" spans="1:23" ht="306" x14ac:dyDescent="0.25">
      <c r="A83" s="319">
        <v>14</v>
      </c>
      <c r="B83" s="201" t="s">
        <v>435</v>
      </c>
      <c r="C83" s="40" t="s">
        <v>391</v>
      </c>
      <c r="D83" s="41" t="s">
        <v>392</v>
      </c>
      <c r="E83" s="182"/>
      <c r="F83" s="40" t="s">
        <v>436</v>
      </c>
      <c r="G83" s="40" t="s">
        <v>437</v>
      </c>
      <c r="H83" s="41">
        <f>10*1.5</f>
        <v>15</v>
      </c>
      <c r="I83" s="41" t="s">
        <v>195</v>
      </c>
      <c r="J83" s="40" t="s">
        <v>437</v>
      </c>
      <c r="K83" s="41">
        <f>10*1.5</f>
        <v>15</v>
      </c>
      <c r="L83" s="41" t="s">
        <v>195</v>
      </c>
      <c r="M83" s="40" t="s">
        <v>437</v>
      </c>
      <c r="N83" s="41">
        <f>10*1.5</f>
        <v>15</v>
      </c>
      <c r="O83" s="41" t="s">
        <v>195</v>
      </c>
      <c r="P83" s="41"/>
      <c r="Q83" s="41"/>
      <c r="R83" s="41"/>
      <c r="S83" s="40" t="s">
        <v>185</v>
      </c>
      <c r="T83" s="40" t="s">
        <v>30</v>
      </c>
      <c r="U83" s="40"/>
      <c r="V83" s="40" t="s">
        <v>393</v>
      </c>
      <c r="W83" s="40" t="s">
        <v>438</v>
      </c>
    </row>
    <row r="84" spans="1:23" ht="180" x14ac:dyDescent="0.25">
      <c r="A84" s="319">
        <v>15</v>
      </c>
      <c r="B84" s="201" t="s">
        <v>439</v>
      </c>
      <c r="C84" s="40" t="s">
        <v>391</v>
      </c>
      <c r="D84" s="41" t="s">
        <v>392</v>
      </c>
      <c r="E84" s="182"/>
      <c r="F84" s="40">
        <v>75</v>
      </c>
      <c r="G84" s="40">
        <v>25</v>
      </c>
      <c r="H84" s="41">
        <f>G84*11.25</f>
        <v>281.25</v>
      </c>
      <c r="I84" s="41" t="s">
        <v>195</v>
      </c>
      <c r="J84" s="40">
        <v>25</v>
      </c>
      <c r="K84" s="41">
        <f>J84*11.25</f>
        <v>281.25</v>
      </c>
      <c r="L84" s="41" t="s">
        <v>195</v>
      </c>
      <c r="M84" s="40">
        <v>25</v>
      </c>
      <c r="N84" s="41">
        <f>M84*11.25</f>
        <v>281.25</v>
      </c>
      <c r="O84" s="41" t="s">
        <v>195</v>
      </c>
      <c r="P84" s="41"/>
      <c r="Q84" s="41"/>
      <c r="R84" s="41"/>
      <c r="S84" s="40" t="s">
        <v>185</v>
      </c>
      <c r="T84" s="40" t="s">
        <v>30</v>
      </c>
      <c r="U84" s="40"/>
      <c r="V84" s="40" t="s">
        <v>393</v>
      </c>
      <c r="W84" s="40" t="s">
        <v>440</v>
      </c>
    </row>
    <row r="85" spans="1:23" ht="342" x14ac:dyDescent="0.25">
      <c r="A85" s="319">
        <v>16</v>
      </c>
      <c r="B85" s="232" t="s">
        <v>441</v>
      </c>
      <c r="C85" s="232"/>
      <c r="D85" s="232"/>
      <c r="E85" s="232"/>
      <c r="F85" s="232"/>
      <c r="G85" s="232"/>
      <c r="H85" s="232"/>
      <c r="I85" s="232"/>
      <c r="J85" s="232"/>
      <c r="K85" s="232"/>
      <c r="L85" s="232"/>
      <c r="M85" s="232"/>
      <c r="N85" s="232"/>
      <c r="O85" s="232"/>
      <c r="P85" s="232"/>
      <c r="Q85" s="232"/>
      <c r="R85" s="232"/>
      <c r="S85" s="232"/>
      <c r="T85" s="232"/>
      <c r="U85" s="232"/>
      <c r="V85" s="232"/>
      <c r="W85" s="232"/>
    </row>
    <row r="86" spans="1:23" ht="90" x14ac:dyDescent="0.25">
      <c r="A86" s="329">
        <v>16.100000000000001</v>
      </c>
      <c r="B86" s="612" t="s">
        <v>442</v>
      </c>
      <c r="C86" s="40" t="s">
        <v>443</v>
      </c>
      <c r="D86" s="41" t="s">
        <v>392</v>
      </c>
      <c r="E86" s="182"/>
      <c r="F86" s="41">
        <v>375</v>
      </c>
      <c r="G86" s="41">
        <v>100</v>
      </c>
      <c r="H86" s="41">
        <f>G86*37.5</f>
        <v>3750</v>
      </c>
      <c r="I86" s="41" t="s">
        <v>195</v>
      </c>
      <c r="J86" s="41">
        <v>125</v>
      </c>
      <c r="K86" s="41">
        <f>J86*37.5</f>
        <v>4687.5</v>
      </c>
      <c r="L86" s="41" t="s">
        <v>195</v>
      </c>
      <c r="M86" s="41">
        <v>150</v>
      </c>
      <c r="N86" s="41">
        <f>M86*37.5</f>
        <v>5625</v>
      </c>
      <c r="O86" s="41" t="s">
        <v>195</v>
      </c>
      <c r="P86" s="41"/>
      <c r="Q86" s="41"/>
      <c r="R86" s="41"/>
      <c r="S86" s="40" t="s">
        <v>185</v>
      </c>
      <c r="T86" s="40" t="s">
        <v>30</v>
      </c>
      <c r="U86" s="40"/>
      <c r="V86" s="40" t="s">
        <v>393</v>
      </c>
      <c r="W86" s="41"/>
    </row>
    <row r="87" spans="1:23" ht="54" x14ac:dyDescent="0.25">
      <c r="A87" s="329">
        <v>16.2</v>
      </c>
      <c r="B87" s="612" t="s">
        <v>444</v>
      </c>
      <c r="C87" s="40" t="s">
        <v>443</v>
      </c>
      <c r="D87" s="41" t="s">
        <v>392</v>
      </c>
      <c r="E87" s="182"/>
      <c r="F87" s="41">
        <v>1060</v>
      </c>
      <c r="G87" s="41">
        <v>260</v>
      </c>
      <c r="H87" s="41">
        <f>G87*2.25</f>
        <v>585</v>
      </c>
      <c r="I87" s="41" t="s">
        <v>195</v>
      </c>
      <c r="J87" s="41">
        <v>350</v>
      </c>
      <c r="K87" s="41">
        <f>J87*2.25</f>
        <v>787.5</v>
      </c>
      <c r="L87" s="41" t="s">
        <v>195</v>
      </c>
      <c r="M87" s="41">
        <v>450</v>
      </c>
      <c r="N87" s="41">
        <f>M87*2.25</f>
        <v>1012.5</v>
      </c>
      <c r="O87" s="41" t="s">
        <v>195</v>
      </c>
      <c r="P87" s="41"/>
      <c r="Q87" s="41"/>
      <c r="R87" s="41"/>
      <c r="S87" s="40" t="s">
        <v>185</v>
      </c>
      <c r="T87" s="40" t="s">
        <v>30</v>
      </c>
      <c r="U87" s="40"/>
      <c r="V87" s="40" t="s">
        <v>393</v>
      </c>
      <c r="W87" s="41" t="s">
        <v>445</v>
      </c>
    </row>
    <row r="88" spans="1:23" ht="126" x14ac:dyDescent="0.25">
      <c r="A88" s="329">
        <v>16.3</v>
      </c>
      <c r="B88" s="613" t="s">
        <v>446</v>
      </c>
      <c r="C88" s="40" t="s">
        <v>391</v>
      </c>
      <c r="D88" s="41" t="s">
        <v>392</v>
      </c>
      <c r="E88" s="182"/>
      <c r="F88" s="112">
        <v>150</v>
      </c>
      <c r="G88" s="112">
        <v>50</v>
      </c>
      <c r="H88" s="41">
        <f>G88*3.75</f>
        <v>187.5</v>
      </c>
      <c r="I88" s="41" t="s">
        <v>195</v>
      </c>
      <c r="J88" s="112">
        <v>50</v>
      </c>
      <c r="K88" s="41">
        <f>J88*3.75</f>
        <v>187.5</v>
      </c>
      <c r="L88" s="41" t="s">
        <v>195</v>
      </c>
      <c r="M88" s="112">
        <v>50</v>
      </c>
      <c r="N88" s="41">
        <f>M88*3.75</f>
        <v>187.5</v>
      </c>
      <c r="O88" s="41" t="s">
        <v>195</v>
      </c>
      <c r="P88" s="41"/>
      <c r="Q88" s="41"/>
      <c r="R88" s="41"/>
      <c r="S88" s="40" t="s">
        <v>185</v>
      </c>
      <c r="T88" s="40" t="s">
        <v>30</v>
      </c>
      <c r="U88" s="40"/>
      <c r="V88" s="40" t="s">
        <v>393</v>
      </c>
      <c r="W88" s="41"/>
    </row>
    <row r="89" spans="1:23" x14ac:dyDescent="0.25">
      <c r="A89" s="295"/>
      <c r="B89" s="295" t="s">
        <v>447</v>
      </c>
      <c r="C89" s="295"/>
      <c r="D89" s="295"/>
      <c r="E89" s="295"/>
      <c r="F89" s="295"/>
      <c r="G89" s="295"/>
      <c r="H89" s="295">
        <f>SUM(H66:H88)</f>
        <v>9057.125</v>
      </c>
      <c r="I89" s="295"/>
      <c r="J89" s="295"/>
      <c r="K89" s="295">
        <f>SUM(K66:K88)</f>
        <v>9204.875</v>
      </c>
      <c r="L89" s="295"/>
      <c r="M89" s="295"/>
      <c r="N89" s="295">
        <f>SUM(N66:N88)</f>
        <v>10170.375</v>
      </c>
      <c r="O89" s="295"/>
      <c r="P89" s="295"/>
      <c r="Q89" s="295"/>
      <c r="R89" s="295"/>
      <c r="S89" s="295"/>
      <c r="T89" s="295"/>
      <c r="U89" s="295"/>
      <c r="V89" s="295"/>
      <c r="W89" s="295"/>
    </row>
    <row r="90" spans="1:23" x14ac:dyDescent="0.25">
      <c r="A90" s="41"/>
      <c r="B90" s="40"/>
      <c r="C90" s="40"/>
      <c r="D90" s="40"/>
      <c r="E90" s="40"/>
      <c r="F90" s="40"/>
      <c r="G90" s="40"/>
      <c r="H90" s="41"/>
      <c r="I90" s="41"/>
      <c r="J90" s="41"/>
      <c r="K90" s="41"/>
      <c r="L90" s="41"/>
      <c r="M90" s="41"/>
      <c r="N90" s="41"/>
      <c r="O90" s="41"/>
      <c r="P90" s="41"/>
      <c r="Q90" s="41"/>
      <c r="R90" s="41"/>
      <c r="S90" s="41"/>
      <c r="T90" s="41"/>
      <c r="U90" s="41"/>
      <c r="V90" s="41"/>
      <c r="W90" s="41"/>
    </row>
    <row r="91" spans="1:23" ht="72" x14ac:dyDescent="0.25">
      <c r="A91" s="70"/>
      <c r="B91" s="17" t="s">
        <v>448</v>
      </c>
      <c r="C91" s="31" t="s">
        <v>449</v>
      </c>
      <c r="D91" s="177"/>
      <c r="E91" s="70"/>
      <c r="F91" s="70"/>
      <c r="G91" s="70"/>
      <c r="H91" s="70"/>
      <c r="I91" s="70"/>
      <c r="J91" s="70"/>
      <c r="K91" s="70"/>
      <c r="L91" s="70"/>
      <c r="M91" s="70"/>
      <c r="N91" s="70"/>
      <c r="O91" s="70"/>
      <c r="P91" s="70"/>
      <c r="Q91" s="70"/>
      <c r="R91" s="70"/>
      <c r="S91" s="70"/>
      <c r="T91" s="70"/>
      <c r="U91" s="70"/>
      <c r="V91" s="70"/>
      <c r="W91" s="70"/>
    </row>
    <row r="92" spans="1:23" ht="54" x14ac:dyDescent="0.25">
      <c r="A92" s="70"/>
      <c r="B92" s="70"/>
      <c r="C92" s="17" t="s">
        <v>450</v>
      </c>
      <c r="D92" s="177"/>
      <c r="E92" s="70"/>
      <c r="F92" s="70"/>
      <c r="G92" s="70"/>
      <c r="H92" s="70"/>
      <c r="I92" s="70"/>
      <c r="J92" s="70"/>
      <c r="K92" s="70"/>
      <c r="L92" s="70"/>
      <c r="M92" s="70"/>
      <c r="N92" s="70"/>
      <c r="O92" s="70"/>
      <c r="P92" s="70"/>
      <c r="Q92" s="70"/>
      <c r="R92" s="70"/>
      <c r="S92" s="70"/>
      <c r="T92" s="70"/>
      <c r="U92" s="70"/>
      <c r="V92" s="70"/>
      <c r="W92" s="70"/>
    </row>
    <row r="93" spans="1:23" ht="36" x14ac:dyDescent="0.25">
      <c r="A93" s="70"/>
      <c r="B93" s="70"/>
      <c r="C93" s="31" t="s">
        <v>451</v>
      </c>
      <c r="D93" s="177"/>
      <c r="E93" s="70"/>
      <c r="F93" s="70"/>
      <c r="G93" s="70"/>
      <c r="H93" s="70"/>
      <c r="I93" s="70"/>
      <c r="J93" s="70"/>
      <c r="K93" s="70"/>
      <c r="L93" s="70"/>
      <c r="M93" s="70"/>
      <c r="N93" s="70"/>
      <c r="O93" s="70"/>
      <c r="P93" s="70"/>
      <c r="Q93" s="70"/>
      <c r="R93" s="70"/>
      <c r="S93" s="70"/>
      <c r="T93" s="70"/>
      <c r="U93" s="70"/>
      <c r="V93" s="70"/>
      <c r="W93" s="70"/>
    </row>
    <row r="94" spans="1:23" x14ac:dyDescent="0.25">
      <c r="A94" s="70"/>
      <c r="B94" s="70" t="s">
        <v>452</v>
      </c>
      <c r="C94" s="31" t="s">
        <v>453</v>
      </c>
      <c r="D94" s="177"/>
      <c r="E94" s="70"/>
      <c r="F94" s="70">
        <v>24</v>
      </c>
      <c r="G94" s="70"/>
      <c r="H94" s="70"/>
      <c r="I94" s="70"/>
      <c r="J94" s="70"/>
      <c r="K94" s="70"/>
      <c r="L94" s="70"/>
      <c r="M94" s="70"/>
      <c r="N94" s="70"/>
      <c r="O94" s="70"/>
      <c r="P94" s="70"/>
      <c r="Q94" s="70"/>
      <c r="R94" s="70"/>
      <c r="S94" s="70"/>
      <c r="T94" s="70"/>
      <c r="U94" s="70"/>
      <c r="V94" s="70"/>
      <c r="W94" s="70"/>
    </row>
    <row r="95" spans="1:23" ht="216" x14ac:dyDescent="0.25">
      <c r="A95" s="70"/>
      <c r="B95" s="17" t="s">
        <v>454</v>
      </c>
      <c r="C95" s="31" t="s">
        <v>455</v>
      </c>
      <c r="D95" s="177"/>
      <c r="E95" s="70"/>
      <c r="F95" s="70"/>
      <c r="G95" s="70"/>
      <c r="H95" s="70"/>
      <c r="I95" s="70"/>
      <c r="J95" s="70"/>
      <c r="K95" s="70"/>
      <c r="L95" s="70"/>
      <c r="M95" s="70"/>
      <c r="N95" s="70"/>
      <c r="O95" s="70"/>
      <c r="P95" s="70"/>
      <c r="Q95" s="70"/>
      <c r="R95" s="70"/>
      <c r="S95" s="70"/>
      <c r="T95" s="70"/>
      <c r="U95" s="70"/>
      <c r="V95" s="70"/>
      <c r="W95" s="70"/>
    </row>
    <row r="96" spans="1:23" x14ac:dyDescent="0.25">
      <c r="A96" s="70"/>
      <c r="B96" s="70"/>
      <c r="C96" s="31" t="s">
        <v>456</v>
      </c>
      <c r="D96" s="177"/>
      <c r="E96" s="70"/>
      <c r="F96" s="70"/>
      <c r="G96" s="70"/>
      <c r="H96" s="70"/>
      <c r="I96" s="70"/>
      <c r="J96" s="70"/>
      <c r="K96" s="70"/>
      <c r="L96" s="70"/>
      <c r="M96" s="70"/>
      <c r="N96" s="70"/>
      <c r="O96" s="70"/>
      <c r="P96" s="70"/>
      <c r="Q96" s="70"/>
      <c r="R96" s="70"/>
      <c r="S96" s="70"/>
      <c r="T96" s="70"/>
      <c r="U96" s="70"/>
      <c r="V96" s="70"/>
      <c r="W96" s="70"/>
    </row>
    <row r="97" spans="1:23" ht="54" x14ac:dyDescent="0.25">
      <c r="A97" s="70"/>
      <c r="B97" s="17"/>
      <c r="C97" s="31" t="s">
        <v>457</v>
      </c>
      <c r="D97" s="177"/>
      <c r="E97" s="70"/>
      <c r="F97" s="70"/>
      <c r="G97" s="70"/>
      <c r="H97" s="70"/>
      <c r="I97" s="70"/>
      <c r="J97" s="70"/>
      <c r="K97" s="70"/>
      <c r="L97" s="70"/>
      <c r="M97" s="70"/>
      <c r="N97" s="70"/>
      <c r="O97" s="70"/>
      <c r="P97" s="70"/>
      <c r="Q97" s="70"/>
      <c r="R97" s="70"/>
      <c r="S97" s="70"/>
      <c r="T97" s="70"/>
      <c r="U97" s="70"/>
      <c r="V97" s="70"/>
      <c r="W97" s="70"/>
    </row>
    <row r="98" spans="1:23" ht="36" x14ac:dyDescent="0.25">
      <c r="A98" s="70"/>
      <c r="B98" s="70"/>
      <c r="C98" s="31" t="s">
        <v>458</v>
      </c>
      <c r="D98" s="177"/>
      <c r="E98" s="70"/>
      <c r="F98" s="70"/>
      <c r="G98" s="70"/>
      <c r="H98" s="70"/>
      <c r="I98" s="70"/>
      <c r="J98" s="70"/>
      <c r="K98" s="70"/>
      <c r="L98" s="70"/>
      <c r="M98" s="70"/>
      <c r="N98" s="70"/>
      <c r="O98" s="70"/>
      <c r="P98" s="70"/>
      <c r="Q98" s="70"/>
      <c r="R98" s="70"/>
      <c r="S98" s="70"/>
      <c r="T98" s="70"/>
      <c r="U98" s="70"/>
      <c r="V98" s="70"/>
      <c r="W98" s="70"/>
    </row>
    <row r="99" spans="1:23" ht="36" x14ac:dyDescent="0.25">
      <c r="A99" s="70"/>
      <c r="B99" s="70"/>
      <c r="C99" s="31" t="s">
        <v>459</v>
      </c>
      <c r="D99" s="177"/>
      <c r="E99" s="70"/>
      <c r="F99" s="70"/>
      <c r="G99" s="70"/>
      <c r="H99" s="70"/>
      <c r="I99" s="70"/>
      <c r="J99" s="70"/>
      <c r="K99" s="70"/>
      <c r="L99" s="70"/>
      <c r="M99" s="70"/>
      <c r="N99" s="70"/>
      <c r="O99" s="70"/>
      <c r="P99" s="70"/>
      <c r="Q99" s="70"/>
      <c r="R99" s="70"/>
      <c r="S99" s="70"/>
      <c r="T99" s="70"/>
      <c r="U99" s="70"/>
      <c r="V99" s="70"/>
      <c r="W99" s="70"/>
    </row>
    <row r="100" spans="1:23" ht="108" x14ac:dyDescent="0.25">
      <c r="A100" s="70"/>
      <c r="B100" s="70"/>
      <c r="C100" s="31" t="s">
        <v>460</v>
      </c>
      <c r="D100" s="177"/>
      <c r="E100" s="70"/>
      <c r="F100" s="70"/>
      <c r="G100" s="70"/>
      <c r="H100" s="70"/>
      <c r="I100" s="70"/>
      <c r="J100" s="70"/>
      <c r="K100" s="70"/>
      <c r="L100" s="70"/>
      <c r="M100" s="70"/>
      <c r="N100" s="70"/>
      <c r="O100" s="70"/>
      <c r="P100" s="70"/>
      <c r="Q100" s="70"/>
      <c r="R100" s="70"/>
      <c r="S100" s="70"/>
      <c r="T100" s="70"/>
      <c r="U100" s="70"/>
      <c r="V100" s="70"/>
      <c r="W100" s="70"/>
    </row>
    <row r="101" spans="1:23" ht="72" x14ac:dyDescent="0.25">
      <c r="A101" s="70"/>
      <c r="B101" s="17" t="s">
        <v>461</v>
      </c>
      <c r="C101" s="31" t="s">
        <v>462</v>
      </c>
      <c r="D101" s="177"/>
      <c r="E101" s="70"/>
      <c r="F101" s="70"/>
      <c r="G101" s="70"/>
      <c r="H101" s="70"/>
      <c r="I101" s="70"/>
      <c r="J101" s="70"/>
      <c r="K101" s="70"/>
      <c r="L101" s="70"/>
      <c r="M101" s="70"/>
      <c r="N101" s="70"/>
      <c r="O101" s="70"/>
      <c r="P101" s="70"/>
      <c r="Q101" s="70"/>
      <c r="R101" s="70"/>
      <c r="S101" s="70"/>
      <c r="T101" s="70"/>
      <c r="U101" s="70"/>
      <c r="V101" s="70"/>
      <c r="W101" s="70"/>
    </row>
    <row r="102" spans="1:23" ht="108" x14ac:dyDescent="0.25">
      <c r="A102" s="70"/>
      <c r="B102" s="17" t="s">
        <v>463</v>
      </c>
      <c r="C102" s="31" t="s">
        <v>464</v>
      </c>
      <c r="D102" s="177"/>
      <c r="E102" s="70"/>
      <c r="F102" s="70"/>
      <c r="G102" s="70"/>
      <c r="H102" s="70"/>
      <c r="I102" s="70"/>
      <c r="J102" s="70"/>
      <c r="K102" s="70"/>
      <c r="L102" s="70"/>
      <c r="M102" s="70"/>
      <c r="N102" s="70"/>
      <c r="O102" s="70"/>
      <c r="P102" s="70"/>
      <c r="Q102" s="70"/>
      <c r="R102" s="70"/>
      <c r="S102" s="70"/>
      <c r="T102" s="70"/>
      <c r="U102" s="70"/>
      <c r="V102" s="70"/>
      <c r="W102" s="70"/>
    </row>
    <row r="103" spans="1:23" ht="90" x14ac:dyDescent="0.25">
      <c r="A103" s="70"/>
      <c r="B103" s="260" t="s">
        <v>448</v>
      </c>
      <c r="C103" s="31" t="s">
        <v>465</v>
      </c>
      <c r="D103" s="177"/>
      <c r="E103" s="70"/>
      <c r="F103" s="70"/>
      <c r="G103" s="70"/>
      <c r="H103" s="70"/>
      <c r="I103" s="70"/>
      <c r="J103" s="70"/>
      <c r="K103" s="70"/>
      <c r="L103" s="70"/>
      <c r="M103" s="70"/>
      <c r="N103" s="70"/>
      <c r="O103" s="70"/>
      <c r="P103" s="70"/>
      <c r="Q103" s="70"/>
      <c r="R103" s="70"/>
      <c r="S103" s="70"/>
      <c r="T103" s="70"/>
      <c r="U103" s="70"/>
      <c r="V103" s="70"/>
      <c r="W103" s="70"/>
    </row>
    <row r="104" spans="1:23" ht="54" x14ac:dyDescent="0.25">
      <c r="A104" s="70"/>
      <c r="B104" s="262"/>
      <c r="C104" s="31" t="s">
        <v>466</v>
      </c>
      <c r="D104" s="177"/>
      <c r="E104" s="70"/>
      <c r="F104" s="70"/>
      <c r="G104" s="70"/>
      <c r="H104" s="70"/>
      <c r="I104" s="70"/>
      <c r="J104" s="70"/>
      <c r="K104" s="70"/>
      <c r="L104" s="70"/>
      <c r="M104" s="70"/>
      <c r="N104" s="70"/>
      <c r="O104" s="70"/>
      <c r="P104" s="70"/>
      <c r="Q104" s="70"/>
      <c r="R104" s="70"/>
      <c r="S104" s="70"/>
      <c r="T104" s="70"/>
      <c r="U104" s="70"/>
      <c r="V104" s="70"/>
      <c r="W104" s="70"/>
    </row>
    <row r="105" spans="1:23" ht="90" x14ac:dyDescent="0.25">
      <c r="A105" s="70"/>
      <c r="B105" s="262"/>
      <c r="C105" s="31" t="s">
        <v>467</v>
      </c>
      <c r="D105" s="177"/>
      <c r="E105" s="70"/>
      <c r="F105" s="70"/>
      <c r="G105" s="70"/>
      <c r="H105" s="70"/>
      <c r="I105" s="70"/>
      <c r="J105" s="70"/>
      <c r="K105" s="70"/>
      <c r="L105" s="70"/>
      <c r="M105" s="70"/>
      <c r="N105" s="70"/>
      <c r="O105" s="70"/>
      <c r="P105" s="70"/>
      <c r="Q105" s="70"/>
      <c r="R105" s="70"/>
      <c r="S105" s="70"/>
      <c r="T105" s="70"/>
      <c r="U105" s="70"/>
      <c r="V105" s="70"/>
      <c r="W105" s="70"/>
    </row>
    <row r="106" spans="1:23" ht="72" x14ac:dyDescent="0.25">
      <c r="A106" s="70"/>
      <c r="B106" s="262"/>
      <c r="C106" s="31" t="s">
        <v>468</v>
      </c>
      <c r="D106" s="177"/>
      <c r="E106" s="70"/>
      <c r="F106" s="70"/>
      <c r="G106" s="70"/>
      <c r="H106" s="70"/>
      <c r="I106" s="70"/>
      <c r="J106" s="70"/>
      <c r="K106" s="70"/>
      <c r="L106" s="70"/>
      <c r="M106" s="70"/>
      <c r="N106" s="70"/>
      <c r="O106" s="70"/>
      <c r="P106" s="70"/>
      <c r="Q106" s="70"/>
      <c r="R106" s="70"/>
      <c r="S106" s="70"/>
      <c r="T106" s="70"/>
      <c r="U106" s="70"/>
      <c r="V106" s="70"/>
      <c r="W106" s="70"/>
    </row>
    <row r="107" spans="1:23" ht="108" x14ac:dyDescent="0.25">
      <c r="A107" s="70"/>
      <c r="B107" s="262"/>
      <c r="C107" s="31" t="s">
        <v>469</v>
      </c>
      <c r="D107" s="177"/>
      <c r="E107" s="70"/>
      <c r="F107" s="70"/>
      <c r="G107" s="70"/>
      <c r="H107" s="70"/>
      <c r="I107" s="70"/>
      <c r="J107" s="70"/>
      <c r="K107" s="70"/>
      <c r="L107" s="70"/>
      <c r="M107" s="70"/>
      <c r="N107" s="70"/>
      <c r="O107" s="70"/>
      <c r="P107" s="70"/>
      <c r="Q107" s="70"/>
      <c r="R107" s="70"/>
      <c r="S107" s="70"/>
      <c r="T107" s="70"/>
      <c r="U107" s="70"/>
      <c r="V107" s="70"/>
      <c r="W107" s="70"/>
    </row>
    <row r="108" spans="1:23" ht="90" x14ac:dyDescent="0.25">
      <c r="A108" s="70"/>
      <c r="B108" s="263"/>
      <c r="C108" s="31" t="s">
        <v>470</v>
      </c>
      <c r="D108" s="177"/>
      <c r="E108" s="70"/>
      <c r="F108" s="70"/>
      <c r="G108" s="70"/>
      <c r="H108" s="70"/>
      <c r="I108" s="70"/>
      <c r="J108" s="70"/>
      <c r="K108" s="70"/>
      <c r="L108" s="70"/>
      <c r="M108" s="70"/>
      <c r="N108" s="70"/>
      <c r="O108" s="70"/>
      <c r="P108" s="70"/>
      <c r="Q108" s="70"/>
      <c r="R108" s="70"/>
      <c r="S108" s="70"/>
      <c r="T108" s="70"/>
      <c r="U108" s="70"/>
      <c r="V108" s="70"/>
      <c r="W108" s="70"/>
    </row>
    <row r="109" spans="1:23" ht="54" x14ac:dyDescent="0.25">
      <c r="A109" s="70"/>
      <c r="B109" s="252" t="s">
        <v>471</v>
      </c>
      <c r="C109" s="121" t="s">
        <v>472</v>
      </c>
      <c r="D109" s="611"/>
      <c r="E109" s="70"/>
      <c r="F109" s="70"/>
      <c r="G109" s="70"/>
      <c r="H109" s="70"/>
      <c r="I109" s="70"/>
      <c r="J109" s="70"/>
      <c r="K109" s="70"/>
      <c r="L109" s="70"/>
      <c r="M109" s="70"/>
      <c r="N109" s="70"/>
      <c r="O109" s="70"/>
      <c r="P109" s="70"/>
      <c r="Q109" s="70"/>
      <c r="R109" s="70"/>
      <c r="S109" s="70"/>
      <c r="T109" s="70"/>
      <c r="U109" s="70"/>
      <c r="V109" s="70"/>
      <c r="W109" s="70"/>
    </row>
    <row r="110" spans="1:23" x14ac:dyDescent="0.25">
      <c r="A110" s="70"/>
      <c r="B110" s="614"/>
      <c r="C110" s="177" t="s">
        <v>473</v>
      </c>
      <c r="D110" s="611" t="s">
        <v>118</v>
      </c>
      <c r="E110" s="70">
        <v>20525</v>
      </c>
      <c r="F110" s="70">
        <v>31000</v>
      </c>
      <c r="G110" s="70">
        <v>28735</v>
      </c>
      <c r="H110" s="70">
        <v>944.15</v>
      </c>
      <c r="I110" s="70"/>
      <c r="J110" s="70">
        <v>30377</v>
      </c>
      <c r="K110" s="70">
        <v>1009.86</v>
      </c>
      <c r="L110" s="70"/>
      <c r="M110" s="70">
        <f>F110</f>
        <v>31000</v>
      </c>
      <c r="N110" s="70"/>
      <c r="O110" s="70"/>
      <c r="P110" s="70"/>
      <c r="Q110" s="70"/>
      <c r="R110" s="70"/>
      <c r="S110" s="70"/>
      <c r="T110" s="70"/>
      <c r="U110" s="70"/>
      <c r="V110" s="70"/>
      <c r="W110" s="70"/>
    </row>
    <row r="111" spans="1:23" x14ac:dyDescent="0.25">
      <c r="A111" s="70"/>
      <c r="B111" s="614"/>
      <c r="C111" s="120" t="s">
        <v>474</v>
      </c>
      <c r="D111" s="611" t="s">
        <v>118</v>
      </c>
      <c r="E111" s="70">
        <v>71427</v>
      </c>
      <c r="F111" s="70">
        <v>120000</v>
      </c>
      <c r="G111" s="70">
        <v>118224</v>
      </c>
      <c r="H111" s="70">
        <v>923.63</v>
      </c>
      <c r="I111" s="70"/>
      <c r="J111" s="70">
        <v>118224</v>
      </c>
      <c r="K111" s="70">
        <v>923.63</v>
      </c>
      <c r="L111" s="70"/>
      <c r="M111" s="70">
        <f>F111</f>
        <v>120000</v>
      </c>
      <c r="N111" s="70"/>
      <c r="O111" s="70"/>
      <c r="P111" s="70"/>
      <c r="Q111" s="70"/>
      <c r="R111" s="70"/>
      <c r="S111" s="70"/>
      <c r="T111" s="70"/>
      <c r="U111" s="70"/>
      <c r="V111" s="70"/>
      <c r="W111" s="70"/>
    </row>
    <row r="112" spans="1:23" x14ac:dyDescent="0.25">
      <c r="A112" s="70"/>
      <c r="B112" s="614"/>
      <c r="C112" s="120" t="s">
        <v>475</v>
      </c>
      <c r="D112" s="611" t="s">
        <v>118</v>
      </c>
      <c r="E112" s="70">
        <v>25</v>
      </c>
      <c r="F112" s="70">
        <v>30</v>
      </c>
      <c r="G112" s="70">
        <v>20</v>
      </c>
      <c r="H112" s="70"/>
      <c r="I112" s="70"/>
      <c r="J112" s="70">
        <v>25</v>
      </c>
      <c r="K112" s="177"/>
      <c r="L112" s="70"/>
      <c r="M112" s="70">
        <v>30</v>
      </c>
      <c r="N112" s="70"/>
      <c r="O112" s="70"/>
      <c r="P112" s="70"/>
      <c r="Q112" s="70"/>
      <c r="R112" s="70"/>
      <c r="S112" s="70"/>
      <c r="T112" s="70"/>
      <c r="U112" s="70"/>
      <c r="V112" s="70"/>
      <c r="W112" s="70"/>
    </row>
    <row r="113" spans="1:23" x14ac:dyDescent="0.25">
      <c r="A113" s="70"/>
      <c r="B113" s="614"/>
      <c r="C113" s="120" t="s">
        <v>476</v>
      </c>
      <c r="D113" s="611" t="s">
        <v>118</v>
      </c>
      <c r="E113" s="70">
        <f>150+36+2</f>
        <v>188</v>
      </c>
      <c r="F113" s="70">
        <v>188</v>
      </c>
      <c r="G113" s="70">
        <f>150+36+2</f>
        <v>188</v>
      </c>
      <c r="H113" s="70"/>
      <c r="I113" s="70"/>
      <c r="J113" s="70">
        <f>150+36+2</f>
        <v>188</v>
      </c>
      <c r="K113" s="177"/>
      <c r="L113" s="70"/>
      <c r="M113" s="70">
        <v>188</v>
      </c>
      <c r="N113" s="70"/>
      <c r="O113" s="70"/>
      <c r="P113" s="70"/>
      <c r="Q113" s="70"/>
      <c r="R113" s="70"/>
      <c r="S113" s="70"/>
      <c r="T113" s="70"/>
      <c r="U113" s="70"/>
      <c r="V113" s="70"/>
      <c r="W113" s="70"/>
    </row>
    <row r="114" spans="1:23" x14ac:dyDescent="0.25">
      <c r="A114" s="70"/>
      <c r="B114" s="614"/>
      <c r="C114" s="120" t="s">
        <v>477</v>
      </c>
      <c r="D114" s="611" t="s">
        <v>118</v>
      </c>
      <c r="E114" s="70">
        <f>75+821+30+18</f>
        <v>944</v>
      </c>
      <c r="F114" s="70">
        <f>75+821+25+9</f>
        <v>930</v>
      </c>
      <c r="G114" s="70">
        <f>75+821+15+9</f>
        <v>920</v>
      </c>
      <c r="H114" s="70">
        <v>300</v>
      </c>
      <c r="I114" s="70"/>
      <c r="J114" s="70">
        <f>75+821+20+18</f>
        <v>934</v>
      </c>
      <c r="K114" s="70">
        <v>300</v>
      </c>
      <c r="L114" s="70"/>
      <c r="M114" s="70">
        <f>75+821+30+18</f>
        <v>944</v>
      </c>
      <c r="N114" s="70"/>
      <c r="O114" s="70"/>
      <c r="P114" s="70"/>
      <c r="Q114" s="70"/>
      <c r="R114" s="70"/>
      <c r="S114" s="70"/>
      <c r="T114" s="70"/>
      <c r="U114" s="70"/>
      <c r="V114" s="70"/>
      <c r="W114" s="70"/>
    </row>
    <row r="115" spans="1:23" x14ac:dyDescent="0.25">
      <c r="A115" s="70"/>
      <c r="B115" s="614"/>
      <c r="C115" s="120" t="s">
        <v>478</v>
      </c>
      <c r="D115" s="611" t="s">
        <v>118</v>
      </c>
      <c r="E115" s="70">
        <f>8438480+2452325+466037+1500+1224000</f>
        <v>12582342</v>
      </c>
      <c r="F115" s="70">
        <f>8438480+2452325+466037+1500+1224000+100000</f>
        <v>12682342</v>
      </c>
      <c r="G115" s="70">
        <f>8438480+2452325+466037+1500+1224000+40000</f>
        <v>12622342</v>
      </c>
      <c r="H115" s="70"/>
      <c r="I115" s="70"/>
      <c r="J115" s="70">
        <f>8438480+2452325+466037+1500+1224000+60000</f>
        <v>12642342</v>
      </c>
      <c r="K115" s="615"/>
      <c r="L115" s="70"/>
      <c r="M115" s="70">
        <f>F115</f>
        <v>12682342</v>
      </c>
      <c r="N115" s="70"/>
      <c r="O115" s="70"/>
      <c r="P115" s="70"/>
      <c r="Q115" s="70"/>
      <c r="R115" s="70"/>
      <c r="S115" s="70"/>
      <c r="T115" s="70"/>
      <c r="U115" s="70"/>
      <c r="V115" s="70"/>
      <c r="W115" s="70"/>
    </row>
    <row r="116" spans="1:23" ht="54" x14ac:dyDescent="0.25">
      <c r="A116" s="70"/>
      <c r="B116" s="614"/>
      <c r="C116" s="31" t="s">
        <v>479</v>
      </c>
      <c r="D116" s="177"/>
      <c r="E116" s="70"/>
      <c r="F116" s="70"/>
      <c r="G116" s="70"/>
      <c r="H116" s="70"/>
      <c r="I116" s="70"/>
      <c r="J116" s="70"/>
      <c r="K116" s="70"/>
      <c r="L116" s="70"/>
      <c r="M116" s="70"/>
      <c r="N116" s="70"/>
      <c r="O116" s="70"/>
      <c r="P116" s="70"/>
      <c r="Q116" s="70"/>
      <c r="R116" s="70"/>
      <c r="S116" s="70"/>
      <c r="T116" s="70"/>
      <c r="U116" s="70"/>
      <c r="V116" s="70"/>
      <c r="W116" s="70"/>
    </row>
    <row r="117" spans="1:23" ht="72" x14ac:dyDescent="0.25">
      <c r="A117" s="70"/>
      <c r="B117" s="614"/>
      <c r="C117" s="31" t="s">
        <v>480</v>
      </c>
      <c r="D117" s="177"/>
      <c r="E117" s="70"/>
      <c r="F117" s="70"/>
      <c r="G117" s="70"/>
      <c r="H117" s="70"/>
      <c r="I117" s="70"/>
      <c r="J117" s="70"/>
      <c r="K117" s="70"/>
      <c r="L117" s="70"/>
      <c r="M117" s="70"/>
      <c r="N117" s="70"/>
      <c r="O117" s="70"/>
      <c r="P117" s="70"/>
      <c r="Q117" s="70"/>
      <c r="R117" s="70"/>
      <c r="S117" s="70"/>
      <c r="T117" s="70"/>
      <c r="U117" s="70"/>
      <c r="V117" s="70"/>
      <c r="W117" s="70"/>
    </row>
    <row r="118" spans="1:23" ht="72" x14ac:dyDescent="0.25">
      <c r="A118" s="70"/>
      <c r="B118" s="614"/>
      <c r="C118" s="31" t="s">
        <v>481</v>
      </c>
      <c r="D118" s="177"/>
      <c r="E118" s="70"/>
      <c r="F118" s="70"/>
      <c r="G118" s="70"/>
      <c r="H118" s="70"/>
      <c r="I118" s="70"/>
      <c r="J118" s="70"/>
      <c r="K118" s="70"/>
      <c r="L118" s="70"/>
      <c r="M118" s="70"/>
      <c r="N118" s="70"/>
      <c r="O118" s="70"/>
      <c r="P118" s="70"/>
      <c r="Q118" s="70"/>
      <c r="R118" s="70"/>
      <c r="S118" s="70"/>
      <c r="T118" s="70"/>
      <c r="U118" s="70"/>
      <c r="V118" s="70"/>
      <c r="W118" s="70"/>
    </row>
    <row r="119" spans="1:23" ht="36" x14ac:dyDescent="0.25">
      <c r="A119" s="70"/>
      <c r="B119" s="614"/>
      <c r="C119" s="31" t="s">
        <v>482</v>
      </c>
      <c r="D119" s="177"/>
      <c r="E119" s="70"/>
      <c r="F119" s="70"/>
      <c r="G119" s="70"/>
      <c r="H119" s="70"/>
      <c r="I119" s="70"/>
      <c r="J119" s="70"/>
      <c r="K119" s="70"/>
      <c r="L119" s="70"/>
      <c r="M119" s="70"/>
      <c r="N119" s="70"/>
      <c r="O119" s="70"/>
      <c r="P119" s="70"/>
      <c r="Q119" s="70"/>
      <c r="R119" s="70"/>
      <c r="S119" s="70"/>
      <c r="T119" s="70"/>
      <c r="U119" s="70"/>
      <c r="V119" s="70"/>
      <c r="W119" s="70"/>
    </row>
    <row r="120" spans="1:23" ht="198" x14ac:dyDescent="0.25">
      <c r="A120" s="70"/>
      <c r="B120" s="614"/>
      <c r="C120" s="31" t="s">
        <v>483</v>
      </c>
      <c r="D120" s="177"/>
      <c r="E120" s="70"/>
      <c r="F120" s="70"/>
      <c r="G120" s="70"/>
      <c r="H120" s="70"/>
      <c r="I120" s="70"/>
      <c r="J120" s="70"/>
      <c r="K120" s="70"/>
      <c r="L120" s="70"/>
      <c r="M120" s="70"/>
      <c r="N120" s="70"/>
      <c r="O120" s="70"/>
      <c r="P120" s="70"/>
      <c r="Q120" s="70"/>
      <c r="R120" s="70"/>
      <c r="S120" s="70"/>
      <c r="T120" s="70"/>
      <c r="U120" s="70"/>
      <c r="V120" s="70"/>
      <c r="W120" s="70"/>
    </row>
    <row r="121" spans="1:23" ht="90" x14ac:dyDescent="0.25">
      <c r="A121" s="70"/>
      <c r="B121" s="614"/>
      <c r="C121" s="31" t="s">
        <v>484</v>
      </c>
      <c r="D121" s="177"/>
      <c r="E121" s="70"/>
      <c r="F121" s="70"/>
      <c r="G121" s="70"/>
      <c r="H121" s="70"/>
      <c r="I121" s="70"/>
      <c r="J121" s="70"/>
      <c r="K121" s="70"/>
      <c r="L121" s="70"/>
      <c r="M121" s="70"/>
      <c r="N121" s="70"/>
      <c r="O121" s="70"/>
      <c r="P121" s="70"/>
      <c r="Q121" s="70"/>
      <c r="R121" s="70"/>
      <c r="S121" s="70"/>
      <c r="T121" s="70"/>
      <c r="U121" s="70"/>
      <c r="V121" s="70"/>
      <c r="W121" s="70"/>
    </row>
    <row r="122" spans="1:23" ht="90" x14ac:dyDescent="0.25">
      <c r="A122" s="70"/>
      <c r="B122" s="614"/>
      <c r="C122" s="31" t="s">
        <v>485</v>
      </c>
      <c r="D122" s="177"/>
      <c r="E122" s="70"/>
      <c r="F122" s="70"/>
      <c r="G122" s="70"/>
      <c r="H122" s="70"/>
      <c r="I122" s="70"/>
      <c r="J122" s="70"/>
      <c r="K122" s="70"/>
      <c r="L122" s="70"/>
      <c r="M122" s="70"/>
      <c r="N122" s="70"/>
      <c r="O122" s="70"/>
      <c r="P122" s="70"/>
      <c r="Q122" s="70"/>
      <c r="R122" s="70"/>
      <c r="S122" s="70"/>
      <c r="T122" s="70"/>
      <c r="U122" s="70"/>
      <c r="V122" s="70"/>
      <c r="W122" s="70"/>
    </row>
    <row r="123" spans="1:23" ht="36" x14ac:dyDescent="0.25">
      <c r="A123" s="70"/>
      <c r="B123" s="614"/>
      <c r="C123" s="31" t="s">
        <v>486</v>
      </c>
      <c r="D123" s="177"/>
      <c r="E123" s="70"/>
      <c r="F123" s="70"/>
      <c r="G123" s="70"/>
      <c r="H123" s="70"/>
      <c r="I123" s="70"/>
      <c r="J123" s="70"/>
      <c r="K123" s="70"/>
      <c r="L123" s="70"/>
      <c r="M123" s="70"/>
      <c r="N123" s="70"/>
      <c r="O123" s="70"/>
      <c r="P123" s="70"/>
      <c r="Q123" s="70"/>
      <c r="R123" s="70"/>
      <c r="S123" s="70"/>
      <c r="T123" s="70"/>
      <c r="U123" s="70"/>
      <c r="V123" s="70"/>
      <c r="W123" s="70"/>
    </row>
    <row r="124" spans="1:23" ht="54" x14ac:dyDescent="0.25">
      <c r="A124" s="70"/>
      <c r="B124" s="244"/>
      <c r="C124" s="31" t="s">
        <v>487</v>
      </c>
      <c r="D124" s="177"/>
      <c r="E124" s="70"/>
      <c r="F124" s="70"/>
      <c r="G124" s="70"/>
      <c r="H124" s="70"/>
      <c r="I124" s="70"/>
      <c r="J124" s="70"/>
      <c r="K124" s="70"/>
      <c r="L124" s="70"/>
      <c r="M124" s="70"/>
      <c r="N124" s="70"/>
      <c r="O124" s="70"/>
      <c r="P124" s="70"/>
      <c r="Q124" s="70"/>
      <c r="R124" s="70"/>
      <c r="S124" s="70"/>
      <c r="T124" s="70"/>
      <c r="U124" s="70"/>
      <c r="V124" s="70"/>
      <c r="W124" s="70"/>
    </row>
    <row r="125" spans="1:23" ht="216" x14ac:dyDescent="0.25">
      <c r="A125" s="70"/>
      <c r="B125" s="260" t="s">
        <v>488</v>
      </c>
      <c r="C125" s="31" t="s">
        <v>489</v>
      </c>
      <c r="D125" s="177"/>
      <c r="E125" s="70"/>
      <c r="F125" s="70"/>
      <c r="G125" s="70"/>
      <c r="H125" s="70"/>
      <c r="I125" s="70"/>
      <c r="J125" s="70"/>
      <c r="K125" s="70"/>
      <c r="L125" s="70"/>
      <c r="M125" s="70"/>
      <c r="N125" s="70"/>
      <c r="O125" s="70"/>
      <c r="P125" s="70"/>
      <c r="Q125" s="70"/>
      <c r="R125" s="70"/>
      <c r="S125" s="70"/>
      <c r="T125" s="70"/>
      <c r="U125" s="70"/>
      <c r="V125" s="70"/>
      <c r="W125" s="70"/>
    </row>
    <row r="126" spans="1:23" ht="108" x14ac:dyDescent="0.25">
      <c r="A126" s="70"/>
      <c r="B126" s="262"/>
      <c r="C126" s="31" t="s">
        <v>490</v>
      </c>
      <c r="D126" s="177"/>
      <c r="E126" s="70"/>
      <c r="F126" s="70"/>
      <c r="G126" s="70"/>
      <c r="H126" s="70"/>
      <c r="I126" s="70"/>
      <c r="J126" s="70"/>
      <c r="K126" s="70"/>
      <c r="L126" s="70"/>
      <c r="M126" s="70"/>
      <c r="N126" s="70"/>
      <c r="O126" s="70"/>
      <c r="P126" s="70"/>
      <c r="Q126" s="70"/>
      <c r="R126" s="70"/>
      <c r="S126" s="70"/>
      <c r="T126" s="70"/>
      <c r="U126" s="70"/>
      <c r="V126" s="70"/>
      <c r="W126" s="70"/>
    </row>
    <row r="127" spans="1:23" ht="36" x14ac:dyDescent="0.25">
      <c r="A127" s="70"/>
      <c r="B127" s="263"/>
      <c r="C127" s="17" t="s">
        <v>491</v>
      </c>
      <c r="D127" s="177"/>
      <c r="E127" s="70"/>
      <c r="F127" s="70"/>
      <c r="G127" s="70"/>
      <c r="H127" s="70"/>
      <c r="I127" s="70"/>
      <c r="J127" s="70"/>
      <c r="K127" s="70"/>
      <c r="L127" s="70"/>
      <c r="M127" s="70"/>
      <c r="N127" s="70"/>
      <c r="O127" s="70"/>
      <c r="P127" s="70"/>
      <c r="Q127" s="70"/>
      <c r="R127" s="70"/>
      <c r="S127" s="70"/>
      <c r="T127" s="70"/>
      <c r="U127" s="70"/>
      <c r="V127" s="70"/>
      <c r="W127" s="70"/>
    </row>
    <row r="128" spans="1:23" ht="126" x14ac:dyDescent="0.25">
      <c r="A128" s="177"/>
      <c r="B128" s="17" t="s">
        <v>492</v>
      </c>
      <c r="C128" s="31" t="s">
        <v>493</v>
      </c>
      <c r="D128" s="177"/>
      <c r="E128" s="177"/>
      <c r="F128" s="177"/>
      <c r="G128" s="177"/>
      <c r="H128" s="177"/>
      <c r="I128" s="177"/>
      <c r="J128" s="177"/>
      <c r="K128" s="177"/>
      <c r="L128" s="177"/>
      <c r="M128" s="177"/>
      <c r="N128" s="177"/>
      <c r="O128" s="177"/>
      <c r="P128" s="177"/>
      <c r="Q128" s="177"/>
      <c r="R128" s="177"/>
      <c r="S128" s="177"/>
      <c r="T128" s="177"/>
      <c r="U128" s="177"/>
      <c r="V128" s="177"/>
      <c r="W128" s="177"/>
    </row>
    <row r="129" spans="1:23" ht="90" x14ac:dyDescent="0.25">
      <c r="A129" s="177"/>
      <c r="B129" s="70"/>
      <c r="C129" s="31" t="s">
        <v>494</v>
      </c>
      <c r="D129" s="177"/>
      <c r="E129" s="177"/>
      <c r="F129" s="177"/>
      <c r="G129" s="177"/>
      <c r="H129" s="177"/>
      <c r="I129" s="177"/>
      <c r="J129" s="177"/>
      <c r="K129" s="177"/>
      <c r="L129" s="177"/>
      <c r="M129" s="177"/>
      <c r="N129" s="177"/>
      <c r="O129" s="177"/>
      <c r="P129" s="177"/>
      <c r="Q129" s="177"/>
      <c r="R129" s="177"/>
      <c r="S129" s="177"/>
      <c r="T129" s="177"/>
      <c r="U129" s="177"/>
      <c r="V129" s="177"/>
      <c r="W129" s="177"/>
    </row>
    <row r="130" spans="1:23" ht="90" x14ac:dyDescent="0.25">
      <c r="A130" s="177"/>
      <c r="B130" s="70"/>
      <c r="C130" s="17" t="s">
        <v>495</v>
      </c>
      <c r="D130" s="177"/>
      <c r="E130" s="177"/>
      <c r="F130" s="177"/>
      <c r="G130" s="177"/>
      <c r="H130" s="177"/>
      <c r="I130" s="177"/>
      <c r="J130" s="177"/>
      <c r="K130" s="177"/>
      <c r="L130" s="177"/>
      <c r="M130" s="177"/>
      <c r="N130" s="177"/>
      <c r="O130" s="177"/>
      <c r="P130" s="177"/>
      <c r="Q130" s="177"/>
      <c r="R130" s="177"/>
      <c r="S130" s="177"/>
      <c r="T130" s="177"/>
      <c r="U130" s="177"/>
      <c r="V130" s="177"/>
      <c r="W130" s="177"/>
    </row>
    <row r="131" spans="1:23" ht="126" x14ac:dyDescent="0.25">
      <c r="A131" s="177"/>
      <c r="B131" s="70"/>
      <c r="C131" s="31" t="s">
        <v>496</v>
      </c>
      <c r="D131" s="177"/>
      <c r="E131" s="177"/>
      <c r="F131" s="177"/>
      <c r="G131" s="177"/>
      <c r="H131" s="177"/>
      <c r="I131" s="177"/>
      <c r="J131" s="177"/>
      <c r="K131" s="177"/>
      <c r="L131" s="177"/>
      <c r="M131" s="177"/>
      <c r="N131" s="177"/>
      <c r="O131" s="177"/>
      <c r="P131" s="177"/>
      <c r="Q131" s="177"/>
      <c r="R131" s="177"/>
      <c r="S131" s="177"/>
      <c r="T131" s="177"/>
      <c r="U131" s="177"/>
      <c r="V131" s="177"/>
      <c r="W131" s="177"/>
    </row>
    <row r="132" spans="1:23" ht="72" x14ac:dyDescent="0.25">
      <c r="A132" s="177"/>
      <c r="B132" s="177"/>
      <c r="C132" s="17" t="s">
        <v>497</v>
      </c>
      <c r="D132" s="177"/>
      <c r="E132" s="177"/>
      <c r="F132" s="177"/>
      <c r="G132" s="177"/>
      <c r="H132" s="177"/>
      <c r="I132" s="177"/>
      <c r="J132" s="177"/>
      <c r="K132" s="177"/>
      <c r="L132" s="177"/>
      <c r="M132" s="177"/>
      <c r="N132" s="177"/>
      <c r="O132" s="177"/>
      <c r="P132" s="177"/>
      <c r="Q132" s="177"/>
      <c r="R132" s="177"/>
      <c r="S132" s="177"/>
      <c r="T132" s="177"/>
      <c r="U132" s="177"/>
      <c r="V132" s="177"/>
      <c r="W132" s="177"/>
    </row>
    <row r="133" spans="1:23" ht="54" x14ac:dyDescent="0.25">
      <c r="A133" s="177"/>
      <c r="B133" s="177"/>
      <c r="C133" s="31" t="s">
        <v>498</v>
      </c>
      <c r="D133" s="177"/>
      <c r="E133" s="177"/>
      <c r="F133" s="177"/>
      <c r="G133" s="177"/>
      <c r="H133" s="177"/>
      <c r="I133" s="177"/>
      <c r="J133" s="177"/>
      <c r="K133" s="177"/>
      <c r="L133" s="177"/>
      <c r="M133" s="177"/>
      <c r="N133" s="177"/>
      <c r="O133" s="177"/>
      <c r="P133" s="177"/>
      <c r="Q133" s="177"/>
      <c r="R133" s="177"/>
      <c r="S133" s="177"/>
      <c r="T133" s="177"/>
      <c r="U133" s="177"/>
      <c r="V133" s="177"/>
      <c r="W133" s="177"/>
    </row>
    <row r="134" spans="1:23" ht="108" x14ac:dyDescent="0.25">
      <c r="A134" s="177"/>
      <c r="B134" s="260" t="s">
        <v>499</v>
      </c>
      <c r="C134" s="17" t="s">
        <v>500</v>
      </c>
      <c r="D134" s="177"/>
      <c r="E134" s="177"/>
      <c r="F134" s="177"/>
      <c r="G134" s="177"/>
      <c r="H134" s="177"/>
      <c r="I134" s="177"/>
      <c r="J134" s="177"/>
      <c r="K134" s="177"/>
      <c r="L134" s="177"/>
      <c r="M134" s="177"/>
      <c r="N134" s="177"/>
      <c r="O134" s="177"/>
      <c r="P134" s="177"/>
      <c r="Q134" s="177"/>
      <c r="R134" s="177"/>
      <c r="S134" s="177"/>
      <c r="T134" s="177"/>
      <c r="U134" s="177"/>
      <c r="V134" s="177"/>
      <c r="W134" s="177"/>
    </row>
    <row r="135" spans="1:23" ht="108" x14ac:dyDescent="0.25">
      <c r="A135" s="177"/>
      <c r="B135" s="262"/>
      <c r="C135" s="31" t="s">
        <v>501</v>
      </c>
      <c r="D135" s="177"/>
      <c r="E135" s="177"/>
      <c r="F135" s="177"/>
      <c r="G135" s="177"/>
      <c r="H135" s="177"/>
      <c r="I135" s="177"/>
      <c r="J135" s="177"/>
      <c r="K135" s="177"/>
      <c r="L135" s="177"/>
      <c r="M135" s="177"/>
      <c r="N135" s="177"/>
      <c r="O135" s="177"/>
      <c r="P135" s="177"/>
      <c r="Q135" s="177"/>
      <c r="R135" s="177"/>
      <c r="S135" s="177"/>
      <c r="T135" s="177"/>
      <c r="U135" s="177"/>
      <c r="V135" s="177"/>
      <c r="W135" s="177"/>
    </row>
    <row r="136" spans="1:23" ht="108" x14ac:dyDescent="0.25">
      <c r="A136" s="177"/>
      <c r="B136" s="262"/>
      <c r="C136" s="17" t="s">
        <v>502</v>
      </c>
      <c r="D136" s="177"/>
      <c r="E136" s="177"/>
      <c r="F136" s="177"/>
      <c r="G136" s="177"/>
      <c r="H136" s="177"/>
      <c r="I136" s="177"/>
      <c r="J136" s="177"/>
      <c r="K136" s="177"/>
      <c r="L136" s="177"/>
      <c r="M136" s="177"/>
      <c r="N136" s="177"/>
      <c r="O136" s="177"/>
      <c r="P136" s="177"/>
      <c r="Q136" s="177"/>
      <c r="R136" s="177"/>
      <c r="S136" s="177"/>
      <c r="T136" s="177"/>
      <c r="U136" s="177"/>
      <c r="V136" s="177"/>
      <c r="W136" s="177"/>
    </row>
    <row r="137" spans="1:23" ht="126" x14ac:dyDescent="0.25">
      <c r="A137" s="177"/>
      <c r="B137" s="262"/>
      <c r="C137" s="31" t="s">
        <v>503</v>
      </c>
      <c r="D137" s="177"/>
      <c r="E137" s="177"/>
      <c r="F137" s="177"/>
      <c r="G137" s="177"/>
      <c r="H137" s="177"/>
      <c r="I137" s="177"/>
      <c r="J137" s="177"/>
      <c r="K137" s="177"/>
      <c r="L137" s="177"/>
      <c r="M137" s="177"/>
      <c r="N137" s="177"/>
      <c r="O137" s="177"/>
      <c r="P137" s="177"/>
      <c r="Q137" s="177"/>
      <c r="R137" s="177"/>
      <c r="S137" s="177"/>
      <c r="T137" s="177"/>
      <c r="U137" s="177"/>
      <c r="V137" s="177"/>
      <c r="W137" s="177"/>
    </row>
    <row r="138" spans="1:23" ht="108" x14ac:dyDescent="0.25">
      <c r="A138" s="177"/>
      <c r="B138" s="262"/>
      <c r="C138" s="17" t="s">
        <v>504</v>
      </c>
      <c r="D138" s="177"/>
      <c r="E138" s="177"/>
      <c r="F138" s="177"/>
      <c r="G138" s="177"/>
      <c r="H138" s="177"/>
      <c r="I138" s="177"/>
      <c r="J138" s="177"/>
      <c r="K138" s="177"/>
      <c r="L138" s="177"/>
      <c r="M138" s="177"/>
      <c r="N138" s="177"/>
      <c r="O138" s="177"/>
      <c r="P138" s="177"/>
      <c r="Q138" s="177"/>
      <c r="R138" s="177"/>
      <c r="S138" s="177"/>
      <c r="T138" s="177"/>
      <c r="U138" s="177"/>
      <c r="V138" s="177"/>
      <c r="W138" s="177"/>
    </row>
    <row r="139" spans="1:23" ht="90" x14ac:dyDescent="0.25">
      <c r="A139" s="177"/>
      <c r="B139" s="262"/>
      <c r="C139" s="31" t="s">
        <v>505</v>
      </c>
      <c r="D139" s="177"/>
      <c r="E139" s="177"/>
      <c r="F139" s="177"/>
      <c r="G139" s="177"/>
      <c r="H139" s="177"/>
      <c r="I139" s="177"/>
      <c r="J139" s="177"/>
      <c r="K139" s="177"/>
      <c r="L139" s="177"/>
      <c r="M139" s="177"/>
      <c r="N139" s="177"/>
      <c r="O139" s="177"/>
      <c r="P139" s="177"/>
      <c r="Q139" s="177"/>
      <c r="R139" s="177"/>
      <c r="S139" s="177"/>
      <c r="T139" s="177"/>
      <c r="U139" s="177"/>
      <c r="V139" s="177"/>
      <c r="W139" s="177"/>
    </row>
    <row r="140" spans="1:23" ht="180" x14ac:dyDescent="0.25">
      <c r="A140" s="177"/>
      <c r="B140" s="262"/>
      <c r="C140" s="30" t="s">
        <v>506</v>
      </c>
      <c r="D140" s="177"/>
      <c r="E140" s="177"/>
      <c r="F140" s="177"/>
      <c r="G140" s="177"/>
      <c r="H140" s="177"/>
      <c r="I140" s="177"/>
      <c r="J140" s="177"/>
      <c r="K140" s="177"/>
      <c r="L140" s="177"/>
      <c r="M140" s="177"/>
      <c r="N140" s="177"/>
      <c r="O140" s="177"/>
      <c r="P140" s="177"/>
      <c r="Q140" s="177"/>
      <c r="R140" s="177"/>
      <c r="S140" s="177"/>
      <c r="T140" s="177"/>
      <c r="U140" s="177"/>
      <c r="V140" s="177"/>
      <c r="W140" s="177"/>
    </row>
    <row r="141" spans="1:23" ht="162" x14ac:dyDescent="0.25">
      <c r="A141" s="177"/>
      <c r="B141" s="262"/>
      <c r="C141" s="30" t="s">
        <v>507</v>
      </c>
      <c r="D141" s="177"/>
      <c r="E141" s="177"/>
      <c r="F141" s="177"/>
      <c r="G141" s="177"/>
      <c r="H141" s="177"/>
      <c r="I141" s="177"/>
      <c r="J141" s="177"/>
      <c r="K141" s="177"/>
      <c r="L141" s="177"/>
      <c r="M141" s="177"/>
      <c r="N141" s="177"/>
      <c r="O141" s="177"/>
      <c r="P141" s="177"/>
      <c r="Q141" s="177"/>
      <c r="R141" s="177"/>
      <c r="S141" s="177"/>
      <c r="T141" s="177"/>
      <c r="U141" s="177"/>
      <c r="V141" s="177"/>
      <c r="W141" s="177"/>
    </row>
    <row r="142" spans="1:23" ht="108" x14ac:dyDescent="0.25">
      <c r="A142" s="177"/>
      <c r="B142" s="262"/>
      <c r="C142" s="31" t="s">
        <v>508</v>
      </c>
      <c r="D142" s="177"/>
      <c r="E142" s="177"/>
      <c r="F142" s="177"/>
      <c r="G142" s="177"/>
      <c r="H142" s="177"/>
      <c r="I142" s="177"/>
      <c r="J142" s="177"/>
      <c r="K142" s="177"/>
      <c r="L142" s="177"/>
      <c r="M142" s="177"/>
      <c r="N142" s="177"/>
      <c r="O142" s="177"/>
      <c r="P142" s="177"/>
      <c r="Q142" s="177"/>
      <c r="R142" s="177"/>
      <c r="S142" s="177"/>
      <c r="T142" s="177"/>
      <c r="U142" s="177"/>
      <c r="V142" s="177"/>
      <c r="W142" s="177"/>
    </row>
    <row r="143" spans="1:23" ht="108" x14ac:dyDescent="0.25">
      <c r="A143" s="177"/>
      <c r="B143" s="262"/>
      <c r="C143" s="31" t="s">
        <v>509</v>
      </c>
      <c r="D143" s="177"/>
      <c r="E143" s="177"/>
      <c r="F143" s="177"/>
      <c r="G143" s="177"/>
      <c r="H143" s="177"/>
      <c r="I143" s="177"/>
      <c r="J143" s="177"/>
      <c r="K143" s="177"/>
      <c r="L143" s="177"/>
      <c r="M143" s="177"/>
      <c r="N143" s="177"/>
      <c r="O143" s="177"/>
      <c r="P143" s="177"/>
      <c r="Q143" s="177"/>
      <c r="R143" s="177"/>
      <c r="S143" s="177"/>
      <c r="T143" s="177"/>
      <c r="U143" s="177"/>
      <c r="V143" s="177"/>
      <c r="W143" s="177"/>
    </row>
    <row r="144" spans="1:23" ht="108" x14ac:dyDescent="0.25">
      <c r="A144" s="177"/>
      <c r="B144" s="262"/>
      <c r="C144" s="31" t="s">
        <v>510</v>
      </c>
      <c r="D144" s="177"/>
      <c r="E144" s="177"/>
      <c r="F144" s="177"/>
      <c r="G144" s="177"/>
      <c r="H144" s="177"/>
      <c r="I144" s="177"/>
      <c r="J144" s="177"/>
      <c r="K144" s="177"/>
      <c r="L144" s="177"/>
      <c r="M144" s="177"/>
      <c r="N144" s="177"/>
      <c r="O144" s="177"/>
      <c r="P144" s="177"/>
      <c r="Q144" s="177"/>
      <c r="R144" s="177"/>
      <c r="S144" s="177"/>
      <c r="T144" s="177"/>
      <c r="U144" s="177"/>
      <c r="V144" s="177"/>
      <c r="W144" s="177"/>
    </row>
    <row r="145" spans="1:23" ht="108" x14ac:dyDescent="0.25">
      <c r="A145" s="177"/>
      <c r="B145" s="262"/>
      <c r="C145" s="31" t="s">
        <v>511</v>
      </c>
      <c r="D145" s="177"/>
      <c r="E145" s="177"/>
      <c r="F145" s="177"/>
      <c r="G145" s="177"/>
      <c r="H145" s="177"/>
      <c r="I145" s="177"/>
      <c r="J145" s="177"/>
      <c r="K145" s="177"/>
      <c r="L145" s="177"/>
      <c r="M145" s="177"/>
      <c r="N145" s="177"/>
      <c r="O145" s="177"/>
      <c r="P145" s="177"/>
      <c r="Q145" s="177"/>
      <c r="R145" s="177"/>
      <c r="S145" s="177"/>
      <c r="T145" s="177"/>
      <c r="U145" s="177"/>
      <c r="V145" s="177"/>
      <c r="W145" s="177"/>
    </row>
    <row r="146" spans="1:23" ht="144" x14ac:dyDescent="0.25">
      <c r="A146" s="177"/>
      <c r="B146" s="262"/>
      <c r="C146" s="31" t="s">
        <v>512</v>
      </c>
      <c r="D146" s="177"/>
      <c r="E146" s="177"/>
      <c r="F146" s="177"/>
      <c r="G146" s="177"/>
      <c r="H146" s="177"/>
      <c r="I146" s="177"/>
      <c r="J146" s="177"/>
      <c r="K146" s="177"/>
      <c r="L146" s="177"/>
      <c r="M146" s="177"/>
      <c r="N146" s="177"/>
      <c r="O146" s="177"/>
      <c r="P146" s="177"/>
      <c r="Q146" s="177"/>
      <c r="R146" s="177"/>
      <c r="S146" s="177"/>
      <c r="T146" s="177"/>
      <c r="U146" s="177"/>
      <c r="V146" s="177"/>
      <c r="W146" s="177"/>
    </row>
    <row r="147" spans="1:23" ht="90" x14ac:dyDescent="0.25">
      <c r="A147" s="177"/>
      <c r="B147" s="262"/>
      <c r="C147" s="31" t="s">
        <v>513</v>
      </c>
      <c r="D147" s="177"/>
      <c r="E147" s="177"/>
      <c r="F147" s="177"/>
      <c r="G147" s="177"/>
      <c r="H147" s="177"/>
      <c r="I147" s="177"/>
      <c r="J147" s="177"/>
      <c r="K147" s="177"/>
      <c r="L147" s="177"/>
      <c r="M147" s="177"/>
      <c r="N147" s="177"/>
      <c r="O147" s="177"/>
      <c r="P147" s="177"/>
      <c r="Q147" s="177"/>
      <c r="R147" s="177"/>
      <c r="S147" s="177"/>
      <c r="T147" s="177"/>
      <c r="U147" s="177"/>
      <c r="V147" s="177"/>
      <c r="W147" s="177"/>
    </row>
    <row r="148" spans="1:23" ht="90" x14ac:dyDescent="0.25">
      <c r="A148" s="177"/>
      <c r="B148" s="262"/>
      <c r="C148" s="31" t="s">
        <v>514</v>
      </c>
      <c r="D148" s="177"/>
      <c r="E148" s="177"/>
      <c r="F148" s="177"/>
      <c r="G148" s="177"/>
      <c r="H148" s="177"/>
      <c r="I148" s="177"/>
      <c r="J148" s="177"/>
      <c r="K148" s="177"/>
      <c r="L148" s="177"/>
      <c r="M148" s="177"/>
      <c r="N148" s="177"/>
      <c r="O148" s="177"/>
      <c r="P148" s="177"/>
      <c r="Q148" s="177"/>
      <c r="R148" s="177"/>
      <c r="S148" s="177"/>
      <c r="T148" s="177"/>
      <c r="U148" s="177"/>
      <c r="V148" s="177"/>
      <c r="W148" s="177"/>
    </row>
    <row r="149" spans="1:23" ht="36" x14ac:dyDescent="0.25">
      <c r="A149" s="177"/>
      <c r="B149" s="262"/>
      <c r="C149" s="31" t="s">
        <v>515</v>
      </c>
      <c r="D149" s="177"/>
      <c r="E149" s="177"/>
      <c r="F149" s="177"/>
      <c r="G149" s="177"/>
      <c r="H149" s="177"/>
      <c r="I149" s="177"/>
      <c r="J149" s="177"/>
      <c r="K149" s="177"/>
      <c r="L149" s="177"/>
      <c r="M149" s="177"/>
      <c r="N149" s="177"/>
      <c r="O149" s="177"/>
      <c r="P149" s="177"/>
      <c r="Q149" s="177"/>
      <c r="R149" s="177"/>
      <c r="S149" s="177"/>
      <c r="T149" s="177"/>
      <c r="U149" s="177"/>
      <c r="V149" s="177"/>
      <c r="W149" s="177"/>
    </row>
    <row r="150" spans="1:23" ht="72" x14ac:dyDescent="0.25">
      <c r="A150" s="177"/>
      <c r="B150" s="262"/>
      <c r="C150" s="31" t="s">
        <v>516</v>
      </c>
      <c r="D150" s="177"/>
      <c r="E150" s="177"/>
      <c r="F150" s="177"/>
      <c r="G150" s="177"/>
      <c r="H150" s="177"/>
      <c r="I150" s="177"/>
      <c r="J150" s="177"/>
      <c r="K150" s="177"/>
      <c r="L150" s="177"/>
      <c r="M150" s="177"/>
      <c r="N150" s="177"/>
      <c r="O150" s="177"/>
      <c r="P150" s="177"/>
      <c r="Q150" s="177"/>
      <c r="R150" s="177"/>
      <c r="S150" s="177"/>
      <c r="T150" s="177"/>
      <c r="U150" s="177"/>
      <c r="V150" s="177"/>
      <c r="W150" s="177"/>
    </row>
    <row r="151" spans="1:23" ht="54" x14ac:dyDescent="0.25">
      <c r="A151" s="177"/>
      <c r="B151" s="262"/>
      <c r="C151" s="31" t="s">
        <v>517</v>
      </c>
      <c r="D151" s="177"/>
      <c r="E151" s="177"/>
      <c r="F151" s="177"/>
      <c r="G151" s="177"/>
      <c r="H151" s="177"/>
      <c r="I151" s="177"/>
      <c r="J151" s="177"/>
      <c r="K151" s="177"/>
      <c r="L151" s="177"/>
      <c r="M151" s="177"/>
      <c r="N151" s="177"/>
      <c r="O151" s="177"/>
      <c r="P151" s="177"/>
      <c r="Q151" s="177"/>
      <c r="R151" s="177"/>
      <c r="S151" s="177"/>
      <c r="T151" s="177"/>
      <c r="U151" s="177"/>
      <c r="V151" s="177"/>
      <c r="W151" s="177"/>
    </row>
    <row r="152" spans="1:23" ht="90" x14ac:dyDescent="0.25">
      <c r="A152" s="177"/>
      <c r="B152" s="262"/>
      <c r="C152" s="31" t="s">
        <v>518</v>
      </c>
      <c r="D152" s="177"/>
      <c r="E152" s="177"/>
      <c r="F152" s="177"/>
      <c r="G152" s="177"/>
      <c r="H152" s="177"/>
      <c r="I152" s="177"/>
      <c r="J152" s="177"/>
      <c r="K152" s="177"/>
      <c r="L152" s="177"/>
      <c r="M152" s="177"/>
      <c r="N152" s="177"/>
      <c r="O152" s="177"/>
      <c r="P152" s="177"/>
      <c r="Q152" s="177"/>
      <c r="R152" s="177"/>
      <c r="S152" s="177"/>
      <c r="T152" s="177"/>
      <c r="U152" s="177"/>
      <c r="V152" s="177"/>
      <c r="W152" s="177"/>
    </row>
    <row r="153" spans="1:23" ht="90" x14ac:dyDescent="0.25">
      <c r="A153" s="177"/>
      <c r="B153" s="262"/>
      <c r="C153" s="30" t="s">
        <v>519</v>
      </c>
      <c r="D153" s="177"/>
      <c r="E153" s="177"/>
      <c r="F153" s="177"/>
      <c r="G153" s="177"/>
      <c r="H153" s="177"/>
      <c r="I153" s="177"/>
      <c r="J153" s="177"/>
      <c r="K153" s="177"/>
      <c r="L153" s="177"/>
      <c r="M153" s="177"/>
      <c r="N153" s="177"/>
      <c r="O153" s="177"/>
      <c r="P153" s="177"/>
      <c r="Q153" s="177"/>
      <c r="R153" s="177"/>
      <c r="S153" s="177"/>
      <c r="T153" s="177"/>
      <c r="U153" s="177"/>
      <c r="V153" s="177"/>
      <c r="W153" s="177"/>
    </row>
    <row r="154" spans="1:23" ht="36" x14ac:dyDescent="0.25">
      <c r="A154" s="177"/>
      <c r="B154" s="262"/>
      <c r="C154" s="30" t="s">
        <v>520</v>
      </c>
      <c r="D154" s="177"/>
      <c r="E154" s="177"/>
      <c r="F154" s="177"/>
      <c r="G154" s="177"/>
      <c r="H154" s="177"/>
      <c r="I154" s="177"/>
      <c r="J154" s="177"/>
      <c r="K154" s="177"/>
      <c r="L154" s="177"/>
      <c r="M154" s="177"/>
      <c r="N154" s="177"/>
      <c r="O154" s="177"/>
      <c r="P154" s="177"/>
      <c r="Q154" s="177"/>
      <c r="R154" s="177"/>
      <c r="S154" s="177"/>
      <c r="T154" s="177"/>
      <c r="U154" s="177"/>
      <c r="V154" s="177"/>
      <c r="W154" s="177"/>
    </row>
    <row r="155" spans="1:23" ht="36" x14ac:dyDescent="0.25">
      <c r="A155" s="177"/>
      <c r="B155" s="263"/>
      <c r="C155" s="30" t="s">
        <v>521</v>
      </c>
      <c r="D155" s="177"/>
      <c r="E155" s="177"/>
      <c r="F155" s="177"/>
      <c r="G155" s="177"/>
      <c r="H155" s="177"/>
      <c r="I155" s="177"/>
      <c r="J155" s="177"/>
      <c r="K155" s="177"/>
      <c r="L155" s="177"/>
      <c r="M155" s="177"/>
      <c r="N155" s="177"/>
      <c r="O155" s="177"/>
      <c r="P155" s="177"/>
      <c r="Q155" s="177"/>
      <c r="R155" s="177"/>
      <c r="S155" s="177"/>
      <c r="T155" s="177"/>
      <c r="U155" s="177"/>
      <c r="V155" s="177"/>
      <c r="W155" s="177"/>
    </row>
    <row r="156" spans="1:23" ht="270" x14ac:dyDescent="0.25">
      <c r="A156" s="177"/>
      <c r="B156" s="34" t="s">
        <v>522</v>
      </c>
      <c r="C156" s="30" t="s">
        <v>523</v>
      </c>
      <c r="D156" s="177"/>
      <c r="E156" s="177"/>
      <c r="F156" s="177"/>
      <c r="G156" s="177"/>
      <c r="H156" s="177"/>
      <c r="I156" s="177"/>
      <c r="J156" s="177"/>
      <c r="K156" s="177"/>
      <c r="L156" s="177"/>
      <c r="M156" s="177"/>
      <c r="N156" s="177"/>
      <c r="O156" s="177"/>
      <c r="P156" s="177"/>
      <c r="Q156" s="177"/>
      <c r="R156" s="177"/>
      <c r="S156" s="177"/>
      <c r="T156" s="177"/>
      <c r="U156" s="177"/>
      <c r="V156" s="177"/>
      <c r="W156" s="177"/>
    </row>
    <row r="157" spans="1:23" ht="108" x14ac:dyDescent="0.25">
      <c r="A157" s="177"/>
      <c r="B157" s="616"/>
      <c r="C157" s="30" t="s">
        <v>524</v>
      </c>
      <c r="D157" s="177"/>
      <c r="E157" s="177"/>
      <c r="F157" s="177"/>
      <c r="G157" s="177"/>
      <c r="H157" s="177"/>
      <c r="I157" s="177"/>
      <c r="J157" s="177"/>
      <c r="K157" s="177"/>
      <c r="L157" s="177"/>
      <c r="M157" s="177"/>
      <c r="N157" s="177"/>
      <c r="O157" s="177"/>
      <c r="P157" s="177"/>
      <c r="Q157" s="177"/>
      <c r="R157" s="177"/>
      <c r="S157" s="177"/>
      <c r="T157" s="177"/>
      <c r="U157" s="177"/>
      <c r="V157" s="177"/>
      <c r="W157" s="177"/>
    </row>
    <row r="158" spans="1:23" ht="54" x14ac:dyDescent="0.25">
      <c r="A158" s="177"/>
      <c r="B158" s="616"/>
      <c r="C158" s="30" t="s">
        <v>525</v>
      </c>
      <c r="D158" s="177"/>
      <c r="E158" s="177"/>
      <c r="F158" s="177"/>
      <c r="G158" s="177"/>
      <c r="H158" s="177"/>
      <c r="I158" s="177"/>
      <c r="J158" s="177"/>
      <c r="K158" s="177"/>
      <c r="L158" s="177"/>
      <c r="M158" s="177"/>
      <c r="N158" s="177"/>
      <c r="O158" s="177"/>
      <c r="P158" s="177"/>
      <c r="Q158" s="177"/>
      <c r="R158" s="177"/>
      <c r="S158" s="177"/>
      <c r="T158" s="177"/>
      <c r="U158" s="177"/>
      <c r="V158" s="177"/>
      <c r="W158" s="177"/>
    </row>
    <row r="159" spans="1:23" ht="72" x14ac:dyDescent="0.25">
      <c r="A159" s="177"/>
      <c r="B159" s="616"/>
      <c r="C159" s="30" t="s">
        <v>526</v>
      </c>
      <c r="D159" s="177"/>
      <c r="E159" s="177"/>
      <c r="F159" s="177"/>
      <c r="G159" s="177"/>
      <c r="H159" s="177"/>
      <c r="I159" s="177"/>
      <c r="J159" s="177"/>
      <c r="K159" s="177"/>
      <c r="L159" s="177"/>
      <c r="M159" s="177"/>
      <c r="N159" s="177"/>
      <c r="O159" s="177"/>
      <c r="P159" s="177"/>
      <c r="Q159" s="177"/>
      <c r="R159" s="177"/>
      <c r="S159" s="177"/>
      <c r="T159" s="177"/>
      <c r="U159" s="177"/>
      <c r="V159" s="177"/>
      <c r="W159" s="177"/>
    </row>
    <row r="160" spans="1:23" ht="108" x14ac:dyDescent="0.25">
      <c r="A160" s="177"/>
      <c r="B160" s="616"/>
      <c r="C160" s="30" t="s">
        <v>527</v>
      </c>
      <c r="D160" s="177"/>
      <c r="E160" s="177"/>
      <c r="F160" s="177"/>
      <c r="G160" s="177"/>
      <c r="H160" s="177"/>
      <c r="I160" s="177"/>
      <c r="J160" s="177"/>
      <c r="K160" s="177"/>
      <c r="L160" s="177"/>
      <c r="M160" s="177"/>
      <c r="N160" s="177"/>
      <c r="O160" s="177"/>
      <c r="P160" s="177"/>
      <c r="Q160" s="177"/>
      <c r="R160" s="177"/>
      <c r="S160" s="177"/>
      <c r="T160" s="177"/>
      <c r="U160" s="177"/>
      <c r="V160" s="177"/>
      <c r="W160" s="177"/>
    </row>
    <row r="161" spans="1:23" ht="108" x14ac:dyDescent="0.25">
      <c r="A161" s="177"/>
      <c r="B161" s="616"/>
      <c r="C161" s="30" t="s">
        <v>528</v>
      </c>
      <c r="D161" s="177"/>
      <c r="E161" s="177"/>
      <c r="F161" s="177"/>
      <c r="G161" s="177"/>
      <c r="H161" s="177"/>
      <c r="I161" s="177"/>
      <c r="J161" s="177"/>
      <c r="K161" s="177"/>
      <c r="L161" s="177"/>
      <c r="M161" s="177"/>
      <c r="N161" s="177"/>
      <c r="O161" s="177"/>
      <c r="P161" s="177"/>
      <c r="Q161" s="177"/>
      <c r="R161" s="177"/>
      <c r="S161" s="177"/>
      <c r="T161" s="177"/>
      <c r="U161" s="177"/>
      <c r="V161" s="177"/>
      <c r="W161" s="177"/>
    </row>
    <row r="162" spans="1:23" ht="144" x14ac:dyDescent="0.25">
      <c r="A162" s="177"/>
      <c r="B162" s="617"/>
      <c r="C162" s="30" t="s">
        <v>529</v>
      </c>
      <c r="D162" s="177"/>
      <c r="E162" s="177"/>
      <c r="F162" s="177"/>
      <c r="G162" s="177"/>
      <c r="H162" s="177"/>
      <c r="I162" s="177"/>
      <c r="J162" s="177"/>
      <c r="K162" s="177"/>
      <c r="L162" s="177"/>
      <c r="M162" s="177"/>
      <c r="N162" s="177"/>
      <c r="O162" s="177"/>
      <c r="P162" s="177"/>
      <c r="Q162" s="177"/>
      <c r="R162" s="177"/>
      <c r="S162" s="177"/>
      <c r="T162" s="177"/>
      <c r="U162" s="177"/>
      <c r="V162" s="177"/>
      <c r="W162" s="177"/>
    </row>
    <row r="163" spans="1:23" ht="162" x14ac:dyDescent="0.25">
      <c r="A163" s="177"/>
      <c r="B163" s="31" t="s">
        <v>530</v>
      </c>
      <c r="C163" s="30" t="s">
        <v>531</v>
      </c>
      <c r="D163" s="177"/>
      <c r="E163" s="177"/>
      <c r="F163" s="177"/>
      <c r="G163" s="177"/>
      <c r="H163" s="177"/>
      <c r="I163" s="177"/>
      <c r="J163" s="177"/>
      <c r="K163" s="177"/>
      <c r="L163" s="177"/>
      <c r="M163" s="177"/>
      <c r="N163" s="177"/>
      <c r="O163" s="177"/>
      <c r="P163" s="177"/>
      <c r="Q163" s="177"/>
      <c r="R163" s="177"/>
      <c r="S163" s="177"/>
      <c r="T163" s="177"/>
      <c r="U163" s="177"/>
      <c r="V163" s="177"/>
      <c r="W163" s="177"/>
    </row>
    <row r="164" spans="1:23" ht="72" x14ac:dyDescent="0.25">
      <c r="A164" s="177"/>
      <c r="B164" s="31" t="s">
        <v>532</v>
      </c>
      <c r="C164" s="618" t="s">
        <v>533</v>
      </c>
      <c r="D164" s="177"/>
      <c r="E164" s="177"/>
      <c r="F164" s="177"/>
      <c r="G164" s="177"/>
      <c r="H164" s="177"/>
      <c r="I164" s="177"/>
      <c r="J164" s="177"/>
      <c r="K164" s="177"/>
      <c r="L164" s="177"/>
      <c r="M164" s="177"/>
      <c r="N164" s="177"/>
      <c r="O164" s="177"/>
      <c r="P164" s="177"/>
      <c r="Q164" s="177"/>
      <c r="R164" s="177"/>
      <c r="S164" s="177"/>
      <c r="T164" s="177"/>
      <c r="U164" s="177"/>
      <c r="V164" s="177"/>
      <c r="W164" s="177"/>
    </row>
    <row r="165" spans="1:23" ht="72" x14ac:dyDescent="0.25">
      <c r="A165" s="177"/>
      <c r="B165" s="31"/>
      <c r="C165" s="618" t="s">
        <v>534</v>
      </c>
      <c r="D165" s="177"/>
      <c r="E165" s="177"/>
      <c r="F165" s="177"/>
      <c r="G165" s="177"/>
      <c r="H165" s="177"/>
      <c r="I165" s="177"/>
      <c r="J165" s="177"/>
      <c r="K165" s="177"/>
      <c r="L165" s="177"/>
      <c r="M165" s="177"/>
      <c r="N165" s="177"/>
      <c r="O165" s="177"/>
      <c r="P165" s="177"/>
      <c r="Q165" s="177"/>
      <c r="R165" s="177"/>
      <c r="S165" s="177"/>
      <c r="T165" s="177"/>
      <c r="U165" s="177"/>
      <c r="V165" s="177"/>
      <c r="W165" s="177"/>
    </row>
    <row r="166" spans="1:23" ht="90" x14ac:dyDescent="0.25">
      <c r="A166" s="177"/>
      <c r="B166" s="31"/>
      <c r="C166" s="618" t="s">
        <v>535</v>
      </c>
      <c r="D166" s="177"/>
      <c r="E166" s="177"/>
      <c r="F166" s="177"/>
      <c r="G166" s="177"/>
      <c r="H166" s="177"/>
      <c r="I166" s="177"/>
      <c r="J166" s="177"/>
      <c r="K166" s="177"/>
      <c r="L166" s="177"/>
      <c r="M166" s="177"/>
      <c r="N166" s="177"/>
      <c r="O166" s="177"/>
      <c r="P166" s="177"/>
      <c r="Q166" s="177"/>
      <c r="R166" s="177"/>
      <c r="S166" s="177"/>
      <c r="T166" s="177"/>
      <c r="U166" s="177"/>
      <c r="V166" s="177"/>
      <c r="W166" s="177"/>
    </row>
    <row r="167" spans="1:23" x14ac:dyDescent="0.25">
      <c r="A167" s="615"/>
      <c r="B167" s="615"/>
      <c r="C167" s="615"/>
      <c r="D167" s="615"/>
      <c r="E167" s="615"/>
      <c r="F167" s="615"/>
      <c r="G167" s="615"/>
      <c r="H167" s="68">
        <f>SUM(H89:H166)</f>
        <v>11224.904999999999</v>
      </c>
      <c r="I167" s="615"/>
      <c r="J167" s="615"/>
      <c r="K167" s="68">
        <f>SUM(K89:K166)</f>
        <v>11438.365</v>
      </c>
      <c r="L167" s="615"/>
      <c r="M167" s="615"/>
      <c r="N167" s="68">
        <f>SUM(N89:N166)</f>
        <v>10170.375</v>
      </c>
      <c r="O167" s="615"/>
      <c r="P167" s="615"/>
      <c r="Q167" s="615"/>
      <c r="R167" s="615"/>
      <c r="S167" s="615"/>
      <c r="T167" s="615"/>
      <c r="U167" s="615"/>
      <c r="V167" s="615"/>
      <c r="W167" s="615"/>
    </row>
    <row r="168" spans="1:23" x14ac:dyDescent="0.25">
      <c r="A168" s="615"/>
      <c r="B168" s="615"/>
      <c r="C168" s="615"/>
      <c r="D168" s="615"/>
      <c r="E168" s="615"/>
      <c r="F168" s="615"/>
      <c r="G168" s="615"/>
      <c r="H168" s="68">
        <f>H167/100</f>
        <v>112.24904999999998</v>
      </c>
      <c r="I168" s="68"/>
      <c r="J168" s="68"/>
      <c r="K168" s="68">
        <f>K167/100</f>
        <v>114.38365</v>
      </c>
      <c r="L168" s="68"/>
      <c r="M168" s="68"/>
      <c r="N168" s="68">
        <f>N167/100</f>
        <v>101.70375</v>
      </c>
      <c r="O168" s="615"/>
      <c r="P168" s="615"/>
      <c r="Q168" s="615"/>
      <c r="R168" s="615"/>
      <c r="S168" s="615"/>
      <c r="T168" s="615"/>
      <c r="U168" s="615"/>
      <c r="V168" s="615"/>
      <c r="W168" s="615"/>
    </row>
  </sheetData>
  <mergeCells count="13">
    <mergeCell ref="J3:L3"/>
    <mergeCell ref="C3:C4"/>
    <mergeCell ref="B3:B4"/>
    <mergeCell ref="A3:A4"/>
    <mergeCell ref="D3:F3"/>
    <mergeCell ref="G3:I3"/>
    <mergeCell ref="W3:W4"/>
    <mergeCell ref="U26:U67"/>
    <mergeCell ref="M3:O3"/>
    <mergeCell ref="P3:R3"/>
    <mergeCell ref="S3:T3"/>
    <mergeCell ref="U3:U4"/>
    <mergeCell ref="V3:V4"/>
  </mergeCells>
  <printOptions horizontalCentered="1" verticalCentered="1"/>
  <pageMargins left="0.7" right="0.7" top="0.5" bottom="0.5" header="0.3" footer="0.3"/>
  <pageSetup paperSize="8" scale="59"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27"/>
  <sheetViews>
    <sheetView view="pageBreakPreview" topLeftCell="A426" zoomScale="80" zoomScaleNormal="55" zoomScaleSheetLayoutView="80" workbookViewId="0">
      <selection activeCell="C413" sqref="C413:C414"/>
    </sheetView>
  </sheetViews>
  <sheetFormatPr defaultRowHeight="18" x14ac:dyDescent="0.25"/>
  <cols>
    <col min="1" max="1" width="18.42578125" style="98" customWidth="1"/>
    <col min="2" max="2" width="22.28515625" style="98" customWidth="1"/>
    <col min="3" max="3" width="49.85546875" style="98" customWidth="1"/>
    <col min="4" max="10" width="22.28515625" style="98" customWidth="1"/>
    <col min="11" max="11" width="37.140625" style="98" customWidth="1"/>
    <col min="12" max="12" width="30.28515625" style="98" customWidth="1"/>
    <col min="13" max="14" width="22.28515625" style="98" customWidth="1"/>
    <col min="15" max="15" width="33.7109375" style="98" customWidth="1"/>
    <col min="16" max="17" width="22.28515625" style="98" customWidth="1"/>
    <col min="18" max="18" width="30.85546875" style="98" customWidth="1"/>
    <col min="19" max="20" width="22.28515625" style="98" customWidth="1"/>
    <col min="21" max="21" width="30.85546875" style="98" customWidth="1"/>
    <col min="22" max="23" width="22.28515625" style="98" customWidth="1"/>
    <col min="24" max="24" width="35.42578125" style="98" customWidth="1"/>
    <col min="25" max="25" width="22.28515625" style="98" customWidth="1"/>
    <col min="26" max="16384" width="9.140625" style="98"/>
  </cols>
  <sheetData>
    <row r="1" spans="1:25" x14ac:dyDescent="0.25">
      <c r="A1" s="870" t="s">
        <v>536</v>
      </c>
      <c r="B1" s="871"/>
      <c r="C1" s="871"/>
      <c r="D1" s="871"/>
      <c r="E1" s="871"/>
      <c r="F1" s="871"/>
      <c r="G1" s="871"/>
      <c r="H1" s="871"/>
      <c r="I1" s="871"/>
      <c r="J1" s="871"/>
      <c r="K1" s="871"/>
      <c r="L1" s="871"/>
      <c r="M1" s="871"/>
      <c r="N1" s="871"/>
      <c r="O1" s="871"/>
      <c r="P1" s="871"/>
      <c r="Q1" s="871"/>
      <c r="R1" s="871"/>
      <c r="S1" s="871"/>
      <c r="T1" s="871"/>
      <c r="U1" s="871"/>
      <c r="V1" s="871"/>
      <c r="W1" s="871"/>
      <c r="X1" s="871"/>
      <c r="Y1" s="871"/>
    </row>
    <row r="2" spans="1:25" x14ac:dyDescent="0.25">
      <c r="A2" s="630" t="s">
        <v>537</v>
      </c>
      <c r="B2" s="630" t="s">
        <v>538</v>
      </c>
      <c r="C2" s="872" t="s">
        <v>539</v>
      </c>
      <c r="D2" s="630" t="s">
        <v>540</v>
      </c>
      <c r="E2" s="630" t="s">
        <v>541</v>
      </c>
      <c r="F2" s="630" t="s">
        <v>542</v>
      </c>
      <c r="G2" s="630" t="s">
        <v>543</v>
      </c>
      <c r="H2" s="630" t="s">
        <v>544</v>
      </c>
      <c r="I2" s="630" t="s">
        <v>545</v>
      </c>
      <c r="J2" s="630" t="s">
        <v>546</v>
      </c>
      <c r="K2" s="630" t="s">
        <v>547</v>
      </c>
      <c r="L2" s="630" t="s">
        <v>548</v>
      </c>
      <c r="M2" s="630" t="s">
        <v>549</v>
      </c>
      <c r="N2" s="630" t="s">
        <v>12</v>
      </c>
      <c r="O2" s="630" t="s">
        <v>550</v>
      </c>
      <c r="P2" s="630"/>
      <c r="Q2" s="630"/>
      <c r="R2" s="630" t="s">
        <v>550</v>
      </c>
      <c r="S2" s="630"/>
      <c r="T2" s="630"/>
      <c r="U2" s="630" t="s">
        <v>550</v>
      </c>
      <c r="V2" s="630"/>
      <c r="W2" s="630"/>
      <c r="X2" s="630" t="s">
        <v>551</v>
      </c>
      <c r="Y2" s="630" t="s">
        <v>552</v>
      </c>
    </row>
    <row r="3" spans="1:25" ht="186" customHeight="1" x14ac:dyDescent="0.25">
      <c r="A3" s="630"/>
      <c r="B3" s="630"/>
      <c r="C3" s="873"/>
      <c r="D3" s="630"/>
      <c r="E3" s="630"/>
      <c r="F3" s="630"/>
      <c r="G3" s="630"/>
      <c r="H3" s="630"/>
      <c r="I3" s="630"/>
      <c r="J3" s="630"/>
      <c r="K3" s="630"/>
      <c r="L3" s="630"/>
      <c r="M3" s="630"/>
      <c r="N3" s="630"/>
      <c r="O3" s="62" t="s">
        <v>553</v>
      </c>
      <c r="P3" s="62" t="s">
        <v>12</v>
      </c>
      <c r="Q3" s="62" t="s">
        <v>554</v>
      </c>
      <c r="R3" s="62" t="s">
        <v>555</v>
      </c>
      <c r="S3" s="62" t="s">
        <v>12</v>
      </c>
      <c r="T3" s="62" t="s">
        <v>556</v>
      </c>
      <c r="U3" s="62" t="s">
        <v>557</v>
      </c>
      <c r="V3" s="62" t="s">
        <v>12</v>
      </c>
      <c r="W3" s="62" t="s">
        <v>558</v>
      </c>
      <c r="X3" s="630"/>
      <c r="Y3" s="630"/>
    </row>
    <row r="4" spans="1:25" x14ac:dyDescent="0.25">
      <c r="A4" s="412">
        <v>1</v>
      </c>
      <c r="B4" s="412">
        <v>2</v>
      </c>
      <c r="C4" s="412">
        <v>3</v>
      </c>
      <c r="D4" s="412">
        <v>4</v>
      </c>
      <c r="E4" s="412">
        <v>5</v>
      </c>
      <c r="F4" s="412">
        <v>6</v>
      </c>
      <c r="G4" s="412">
        <v>7</v>
      </c>
      <c r="H4" s="412">
        <v>8</v>
      </c>
      <c r="I4" s="412">
        <v>9</v>
      </c>
      <c r="J4" s="412">
        <v>10</v>
      </c>
      <c r="K4" s="412">
        <v>11</v>
      </c>
      <c r="L4" s="412">
        <v>12</v>
      </c>
      <c r="M4" s="412">
        <v>13</v>
      </c>
      <c r="N4" s="412">
        <v>14</v>
      </c>
      <c r="O4" s="412">
        <v>15</v>
      </c>
      <c r="P4" s="412">
        <v>16</v>
      </c>
      <c r="Q4" s="412">
        <v>17</v>
      </c>
      <c r="R4" s="412">
        <v>18</v>
      </c>
      <c r="S4" s="412">
        <v>19</v>
      </c>
      <c r="T4" s="412">
        <v>20</v>
      </c>
      <c r="U4" s="412">
        <v>21</v>
      </c>
      <c r="V4" s="412">
        <v>22</v>
      </c>
      <c r="W4" s="412">
        <v>23</v>
      </c>
      <c r="X4" s="412">
        <v>24</v>
      </c>
      <c r="Y4" s="412">
        <v>25</v>
      </c>
    </row>
    <row r="5" spans="1:25" ht="409.5" x14ac:dyDescent="0.25">
      <c r="A5" s="81" t="s">
        <v>559</v>
      </c>
      <c r="B5" s="413" t="s">
        <v>560</v>
      </c>
      <c r="C5" s="624" t="s">
        <v>561</v>
      </c>
      <c r="D5" s="414" t="s">
        <v>562</v>
      </c>
      <c r="E5" s="414" t="s">
        <v>563</v>
      </c>
      <c r="F5" s="414" t="s">
        <v>564</v>
      </c>
      <c r="G5" s="414" t="s">
        <v>565</v>
      </c>
      <c r="H5" s="414" t="s">
        <v>566</v>
      </c>
      <c r="I5" s="75" t="s">
        <v>567</v>
      </c>
      <c r="J5" s="107" t="s">
        <v>568</v>
      </c>
      <c r="K5" s="107" t="s">
        <v>569</v>
      </c>
      <c r="L5" s="12" t="s">
        <v>570</v>
      </c>
      <c r="M5" s="12" t="s">
        <v>571</v>
      </c>
      <c r="N5" s="12" t="s">
        <v>572</v>
      </c>
      <c r="O5" s="12" t="s">
        <v>573</v>
      </c>
      <c r="P5" s="12" t="s">
        <v>572</v>
      </c>
      <c r="Q5" s="12" t="s">
        <v>574</v>
      </c>
      <c r="R5" s="12" t="s">
        <v>575</v>
      </c>
      <c r="S5" s="12" t="s">
        <v>572</v>
      </c>
      <c r="T5" s="12" t="s">
        <v>576</v>
      </c>
      <c r="U5" s="5" t="s">
        <v>577</v>
      </c>
      <c r="V5" s="12" t="s">
        <v>572</v>
      </c>
      <c r="W5" s="12" t="s">
        <v>578</v>
      </c>
      <c r="X5" s="75" t="s">
        <v>2888</v>
      </c>
      <c r="Y5" s="10" t="s">
        <v>211</v>
      </c>
    </row>
    <row r="6" spans="1:25" ht="42" customHeight="1" x14ac:dyDescent="0.25">
      <c r="A6" s="203"/>
      <c r="B6" s="203"/>
      <c r="C6" s="203"/>
      <c r="D6" s="203" t="s">
        <v>579</v>
      </c>
      <c r="E6" s="203"/>
      <c r="F6" s="203"/>
      <c r="G6" s="203"/>
      <c r="H6" s="203"/>
      <c r="I6" s="203"/>
      <c r="J6" s="203"/>
      <c r="K6" s="203"/>
      <c r="L6" s="203"/>
      <c r="M6" s="203"/>
      <c r="N6" s="203"/>
      <c r="O6" s="203"/>
      <c r="P6" s="203"/>
      <c r="Q6" s="203"/>
      <c r="R6" s="203"/>
      <c r="S6" s="203"/>
      <c r="T6" s="203"/>
      <c r="U6" s="203"/>
      <c r="V6" s="203"/>
      <c r="W6" s="203"/>
      <c r="X6" s="415"/>
      <c r="Y6" s="203"/>
    </row>
    <row r="7" spans="1:25" ht="51" customHeight="1" x14ac:dyDescent="0.25">
      <c r="A7" s="874" t="s">
        <v>580</v>
      </c>
      <c r="B7" s="875"/>
      <c r="C7" s="875"/>
      <c r="D7" s="875"/>
      <c r="E7" s="875"/>
      <c r="F7" s="875"/>
      <c r="G7" s="875"/>
      <c r="H7" s="875"/>
      <c r="I7" s="876"/>
      <c r="J7" s="874" t="s">
        <v>581</v>
      </c>
      <c r="K7" s="875"/>
      <c r="L7" s="875"/>
      <c r="M7" s="875"/>
      <c r="N7" s="875"/>
      <c r="O7" s="875"/>
      <c r="P7" s="875"/>
      <c r="Q7" s="875"/>
      <c r="R7" s="876"/>
      <c r="S7" s="874" t="s">
        <v>582</v>
      </c>
      <c r="T7" s="875"/>
      <c r="U7" s="875"/>
      <c r="V7" s="875"/>
      <c r="W7" s="875"/>
      <c r="X7" s="875"/>
      <c r="Y7" s="876"/>
    </row>
    <row r="8" spans="1:25" ht="409.6" customHeight="1" x14ac:dyDescent="0.25">
      <c r="A8" s="675" t="s">
        <v>583</v>
      </c>
      <c r="B8" s="676"/>
      <c r="C8" s="676"/>
      <c r="D8" s="676"/>
      <c r="E8" s="676"/>
      <c r="F8" s="676"/>
      <c r="G8" s="676"/>
      <c r="H8" s="676"/>
      <c r="I8" s="677"/>
      <c r="J8" s="675" t="s">
        <v>584</v>
      </c>
      <c r="K8" s="676"/>
      <c r="L8" s="676"/>
      <c r="M8" s="676"/>
      <c r="N8" s="676"/>
      <c r="O8" s="676"/>
      <c r="P8" s="676"/>
      <c r="Q8" s="676"/>
      <c r="R8" s="677"/>
      <c r="S8" s="877" t="s">
        <v>2945</v>
      </c>
      <c r="T8" s="878"/>
      <c r="U8" s="878"/>
      <c r="V8" s="878"/>
      <c r="W8" s="878"/>
      <c r="X8" s="878"/>
      <c r="Y8" s="879"/>
    </row>
    <row r="10" spans="1:25" x14ac:dyDescent="0.25">
      <c r="A10" s="843" t="s">
        <v>585</v>
      </c>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row>
    <row r="11" spans="1:25" s="203" customFormat="1" x14ac:dyDescent="0.25">
      <c r="A11" s="809" t="s">
        <v>537</v>
      </c>
      <c r="B11" s="809" t="s">
        <v>538</v>
      </c>
      <c r="C11" s="809" t="s">
        <v>586</v>
      </c>
      <c r="D11" s="809" t="s">
        <v>540</v>
      </c>
      <c r="E11" s="809" t="s">
        <v>587</v>
      </c>
      <c r="F11" s="809" t="s">
        <v>588</v>
      </c>
      <c r="G11" s="809" t="s">
        <v>543</v>
      </c>
      <c r="H11" s="809" t="s">
        <v>544</v>
      </c>
      <c r="I11" s="809" t="s">
        <v>545</v>
      </c>
      <c r="J11" s="809" t="s">
        <v>546</v>
      </c>
      <c r="K11" s="809" t="s">
        <v>547</v>
      </c>
      <c r="L11" s="809" t="s">
        <v>548</v>
      </c>
      <c r="M11" s="809" t="s">
        <v>549</v>
      </c>
      <c r="N11" s="809" t="s">
        <v>12</v>
      </c>
      <c r="O11" s="846" t="s">
        <v>550</v>
      </c>
      <c r="P11" s="847"/>
      <c r="Q11" s="848"/>
      <c r="R11" s="846" t="s">
        <v>550</v>
      </c>
      <c r="S11" s="847"/>
      <c r="T11" s="848"/>
      <c r="U11" s="846" t="s">
        <v>550</v>
      </c>
      <c r="V11" s="847"/>
      <c r="W11" s="848"/>
      <c r="X11" s="809" t="s">
        <v>551</v>
      </c>
      <c r="Y11" s="809" t="s">
        <v>552</v>
      </c>
    </row>
    <row r="12" spans="1:25" s="203" customFormat="1" ht="42" customHeight="1" x14ac:dyDescent="0.25">
      <c r="A12" s="810"/>
      <c r="B12" s="810"/>
      <c r="C12" s="810"/>
      <c r="D12" s="810"/>
      <c r="E12" s="810"/>
      <c r="F12" s="810"/>
      <c r="G12" s="810"/>
      <c r="H12" s="810"/>
      <c r="I12" s="810"/>
      <c r="J12" s="810"/>
      <c r="K12" s="810"/>
      <c r="L12" s="810"/>
      <c r="M12" s="810"/>
      <c r="N12" s="810"/>
      <c r="O12" s="416" t="s">
        <v>553</v>
      </c>
      <c r="P12" s="416" t="s">
        <v>12</v>
      </c>
      <c r="Q12" s="416" t="s">
        <v>554</v>
      </c>
      <c r="R12" s="416" t="s">
        <v>555</v>
      </c>
      <c r="S12" s="416" t="s">
        <v>12</v>
      </c>
      <c r="T12" s="416" t="s">
        <v>556</v>
      </c>
      <c r="U12" s="416" t="s">
        <v>557</v>
      </c>
      <c r="V12" s="416" t="s">
        <v>12</v>
      </c>
      <c r="W12" s="416" t="s">
        <v>558</v>
      </c>
      <c r="X12" s="810"/>
      <c r="Y12" s="810"/>
    </row>
    <row r="13" spans="1:25" x14ac:dyDescent="0.25">
      <c r="A13" s="417">
        <v>1</v>
      </c>
      <c r="B13" s="417">
        <v>2</v>
      </c>
      <c r="C13" s="417">
        <v>3</v>
      </c>
      <c r="D13" s="417">
        <v>4</v>
      </c>
      <c r="E13" s="417">
        <v>5</v>
      </c>
      <c r="F13" s="417">
        <v>6</v>
      </c>
      <c r="G13" s="417">
        <v>7</v>
      </c>
      <c r="H13" s="417">
        <v>8</v>
      </c>
      <c r="I13" s="417">
        <v>9</v>
      </c>
      <c r="J13" s="417">
        <v>10</v>
      </c>
      <c r="K13" s="417">
        <v>11</v>
      </c>
      <c r="L13" s="417">
        <v>12</v>
      </c>
      <c r="M13" s="417">
        <v>13</v>
      </c>
      <c r="N13" s="417">
        <v>14</v>
      </c>
      <c r="O13" s="417">
        <v>15</v>
      </c>
      <c r="P13" s="417">
        <v>16</v>
      </c>
      <c r="Q13" s="417">
        <v>17</v>
      </c>
      <c r="R13" s="417">
        <v>18</v>
      </c>
      <c r="S13" s="417">
        <v>19</v>
      </c>
      <c r="T13" s="417">
        <v>20</v>
      </c>
      <c r="U13" s="417">
        <v>21</v>
      </c>
      <c r="V13" s="417">
        <v>22</v>
      </c>
      <c r="W13" s="417">
        <v>23</v>
      </c>
      <c r="X13" s="417">
        <v>24</v>
      </c>
      <c r="Y13" s="417">
        <v>25</v>
      </c>
    </row>
    <row r="14" spans="1:25" ht="306" x14ac:dyDescent="0.25">
      <c r="A14" s="418" t="s">
        <v>559</v>
      </c>
      <c r="B14" s="418" t="s">
        <v>589</v>
      </c>
      <c r="C14" s="625" t="s">
        <v>561</v>
      </c>
      <c r="D14" s="418" t="s">
        <v>562</v>
      </c>
      <c r="E14" s="418" t="s">
        <v>590</v>
      </c>
      <c r="F14" s="414" t="s">
        <v>591</v>
      </c>
      <c r="G14" s="414" t="s">
        <v>592</v>
      </c>
      <c r="H14" s="414" t="s">
        <v>593</v>
      </c>
      <c r="I14" s="414" t="s">
        <v>594</v>
      </c>
      <c r="J14" s="414" t="s">
        <v>595</v>
      </c>
      <c r="K14" s="419" t="s">
        <v>596</v>
      </c>
      <c r="L14" s="419" t="s">
        <v>597</v>
      </c>
      <c r="M14" s="420">
        <v>1</v>
      </c>
      <c r="N14" s="418" t="s">
        <v>572</v>
      </c>
      <c r="O14" s="420" t="s">
        <v>598</v>
      </c>
      <c r="P14" s="418" t="s">
        <v>572</v>
      </c>
      <c r="Q14" s="418" t="s">
        <v>599</v>
      </c>
      <c r="R14" s="420" t="s">
        <v>600</v>
      </c>
      <c r="S14" s="418" t="s">
        <v>572</v>
      </c>
      <c r="T14" s="418" t="s">
        <v>601</v>
      </c>
      <c r="U14" s="420" t="s">
        <v>602</v>
      </c>
      <c r="V14" s="418" t="s">
        <v>572</v>
      </c>
      <c r="W14" s="418" t="s">
        <v>603</v>
      </c>
      <c r="X14" s="74" t="s">
        <v>604</v>
      </c>
      <c r="Y14" s="418" t="s">
        <v>211</v>
      </c>
    </row>
    <row r="15" spans="1:25" x14ac:dyDescent="0.25">
      <c r="A15" s="421"/>
      <c r="B15" s="422"/>
      <c r="C15" s="422"/>
      <c r="D15" s="422"/>
      <c r="E15" s="683" t="s">
        <v>605</v>
      </c>
      <c r="F15" s="683"/>
      <c r="G15" s="683"/>
      <c r="H15" s="683"/>
      <c r="I15" s="683"/>
      <c r="J15" s="683"/>
      <c r="K15" s="683"/>
      <c r="L15" s="683"/>
      <c r="M15" s="683"/>
      <c r="N15" s="422"/>
      <c r="O15" s="423"/>
      <c r="P15" s="422"/>
      <c r="Q15" s="422"/>
      <c r="R15" s="424"/>
      <c r="S15" s="421"/>
      <c r="T15" s="422"/>
      <c r="U15" s="423"/>
      <c r="V15" s="422"/>
      <c r="W15" s="422"/>
      <c r="X15" s="425"/>
      <c r="Y15" s="426"/>
    </row>
    <row r="16" spans="1:25" x14ac:dyDescent="0.25">
      <c r="A16" s="720" t="s">
        <v>580</v>
      </c>
      <c r="B16" s="721"/>
      <c r="C16" s="721"/>
      <c r="D16" s="721"/>
      <c r="E16" s="721"/>
      <c r="F16" s="721"/>
      <c r="G16" s="721"/>
      <c r="H16" s="721"/>
      <c r="I16" s="722"/>
      <c r="J16" s="720" t="s">
        <v>581</v>
      </c>
      <c r="K16" s="721"/>
      <c r="L16" s="721"/>
      <c r="M16" s="721"/>
      <c r="N16" s="721"/>
      <c r="O16" s="721"/>
      <c r="P16" s="721"/>
      <c r="Q16" s="721"/>
      <c r="R16" s="722"/>
      <c r="S16" s="720" t="s">
        <v>582</v>
      </c>
      <c r="T16" s="721"/>
      <c r="U16" s="721"/>
      <c r="V16" s="721"/>
      <c r="W16" s="721"/>
      <c r="X16" s="721"/>
      <c r="Y16" s="722"/>
    </row>
    <row r="17" spans="1:26" ht="213.75" customHeight="1" x14ac:dyDescent="0.25">
      <c r="A17" s="675" t="s">
        <v>606</v>
      </c>
      <c r="B17" s="676"/>
      <c r="C17" s="676"/>
      <c r="D17" s="676"/>
      <c r="E17" s="676"/>
      <c r="F17" s="676"/>
      <c r="G17" s="676"/>
      <c r="H17" s="676"/>
      <c r="I17" s="677"/>
      <c r="J17" s="675" t="s">
        <v>607</v>
      </c>
      <c r="K17" s="676"/>
      <c r="L17" s="676"/>
      <c r="M17" s="676"/>
      <c r="N17" s="676"/>
      <c r="O17" s="676"/>
      <c r="P17" s="676"/>
      <c r="Q17" s="676"/>
      <c r="R17" s="677"/>
      <c r="S17" s="880" t="s">
        <v>2889</v>
      </c>
      <c r="T17" s="676"/>
      <c r="U17" s="676"/>
      <c r="V17" s="676"/>
      <c r="W17" s="676"/>
      <c r="X17" s="676"/>
      <c r="Y17" s="677"/>
    </row>
    <row r="19" spans="1:26" x14ac:dyDescent="0.25">
      <c r="A19" s="681" t="s">
        <v>608</v>
      </c>
      <c r="B19" s="681"/>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427"/>
    </row>
    <row r="20" spans="1:26" s="203" customFormat="1" x14ac:dyDescent="0.25">
      <c r="A20" s="765" t="s">
        <v>537</v>
      </c>
      <c r="B20" s="765" t="s">
        <v>538</v>
      </c>
      <c r="C20" s="765" t="s">
        <v>586</v>
      </c>
      <c r="D20" s="765" t="s">
        <v>540</v>
      </c>
      <c r="E20" s="765" t="s">
        <v>541</v>
      </c>
      <c r="F20" s="765" t="s">
        <v>542</v>
      </c>
      <c r="G20" s="765" t="s">
        <v>543</v>
      </c>
      <c r="H20" s="765" t="s">
        <v>544</v>
      </c>
      <c r="I20" s="765" t="s">
        <v>545</v>
      </c>
      <c r="J20" s="765" t="s">
        <v>546</v>
      </c>
      <c r="K20" s="765" t="s">
        <v>547</v>
      </c>
      <c r="L20" s="765" t="s">
        <v>548</v>
      </c>
      <c r="M20" s="765" t="s">
        <v>549</v>
      </c>
      <c r="N20" s="765" t="s">
        <v>12</v>
      </c>
      <c r="O20" s="765" t="s">
        <v>550</v>
      </c>
      <c r="P20" s="765"/>
      <c r="Q20" s="765"/>
      <c r="R20" s="765" t="s">
        <v>550</v>
      </c>
      <c r="S20" s="765"/>
      <c r="T20" s="765"/>
      <c r="U20" s="765" t="s">
        <v>550</v>
      </c>
      <c r="V20" s="765"/>
      <c r="W20" s="765"/>
      <c r="X20" s="765" t="s">
        <v>551</v>
      </c>
      <c r="Y20" s="765" t="s">
        <v>552</v>
      </c>
    </row>
    <row r="21" spans="1:26" s="203" customFormat="1" ht="90.75" customHeight="1" x14ac:dyDescent="0.25">
      <c r="A21" s="765"/>
      <c r="B21" s="765"/>
      <c r="C21" s="765"/>
      <c r="D21" s="765"/>
      <c r="E21" s="765"/>
      <c r="F21" s="765"/>
      <c r="G21" s="765"/>
      <c r="H21" s="765"/>
      <c r="I21" s="765"/>
      <c r="J21" s="765"/>
      <c r="K21" s="765"/>
      <c r="L21" s="765"/>
      <c r="M21" s="765"/>
      <c r="N21" s="765"/>
      <c r="O21" s="428" t="s">
        <v>553</v>
      </c>
      <c r="P21" s="428" t="s">
        <v>12</v>
      </c>
      <c r="Q21" s="428" t="s">
        <v>554</v>
      </c>
      <c r="R21" s="428" t="s">
        <v>555</v>
      </c>
      <c r="S21" s="428" t="s">
        <v>12</v>
      </c>
      <c r="T21" s="428" t="s">
        <v>556</v>
      </c>
      <c r="U21" s="428" t="s">
        <v>557</v>
      </c>
      <c r="V21" s="428" t="s">
        <v>12</v>
      </c>
      <c r="W21" s="428" t="s">
        <v>558</v>
      </c>
      <c r="X21" s="765"/>
      <c r="Y21" s="765"/>
    </row>
    <row r="22" spans="1:26" x14ac:dyDescent="0.25">
      <c r="A22" s="429">
        <v>1</v>
      </c>
      <c r="B22" s="429">
        <v>2</v>
      </c>
      <c r="C22" s="429" t="s">
        <v>609</v>
      </c>
      <c r="D22" s="429">
        <v>4</v>
      </c>
      <c r="E22" s="430">
        <v>5</v>
      </c>
      <c r="F22" s="430">
        <v>6</v>
      </c>
      <c r="G22" s="430">
        <v>7</v>
      </c>
      <c r="H22" s="430">
        <v>8</v>
      </c>
      <c r="I22" s="430">
        <v>9</v>
      </c>
      <c r="J22" s="430">
        <v>10</v>
      </c>
      <c r="K22" s="430">
        <v>11</v>
      </c>
      <c r="L22" s="430">
        <v>12</v>
      </c>
      <c r="M22" s="430">
        <v>13</v>
      </c>
      <c r="N22" s="430">
        <v>14</v>
      </c>
      <c r="O22" s="430">
        <v>15</v>
      </c>
      <c r="P22" s="430">
        <v>16</v>
      </c>
      <c r="Q22" s="430">
        <v>17</v>
      </c>
      <c r="R22" s="430">
        <v>18</v>
      </c>
      <c r="S22" s="430">
        <v>19</v>
      </c>
      <c r="T22" s="430">
        <v>20</v>
      </c>
      <c r="U22" s="430">
        <v>21</v>
      </c>
      <c r="V22" s="430">
        <v>22</v>
      </c>
      <c r="W22" s="430">
        <v>23</v>
      </c>
      <c r="X22" s="430">
        <v>24</v>
      </c>
      <c r="Y22" s="430">
        <v>25</v>
      </c>
      <c r="Z22" s="427"/>
    </row>
    <row r="23" spans="1:26" ht="409.5" x14ac:dyDescent="0.25">
      <c r="A23" s="865" t="s">
        <v>559</v>
      </c>
      <c r="B23" s="809" t="s">
        <v>589</v>
      </c>
      <c r="C23" s="626" t="s">
        <v>610</v>
      </c>
      <c r="D23" s="107" t="s">
        <v>611</v>
      </c>
      <c r="E23" s="107" t="s">
        <v>563</v>
      </c>
      <c r="F23" s="110" t="s">
        <v>612</v>
      </c>
      <c r="G23" s="107" t="s">
        <v>565</v>
      </c>
      <c r="H23" s="107" t="s">
        <v>613</v>
      </c>
      <c r="I23" s="107" t="s">
        <v>211</v>
      </c>
      <c r="J23" s="107" t="s">
        <v>614</v>
      </c>
      <c r="K23" s="107" t="s">
        <v>615</v>
      </c>
      <c r="L23" s="107" t="s">
        <v>616</v>
      </c>
      <c r="M23" s="107" t="s">
        <v>617</v>
      </c>
      <c r="N23" s="75" t="s">
        <v>2890</v>
      </c>
      <c r="O23" s="107" t="s">
        <v>618</v>
      </c>
      <c r="P23" s="75" t="s">
        <v>619</v>
      </c>
      <c r="Q23" s="107" t="s">
        <v>620</v>
      </c>
      <c r="R23" s="107" t="s">
        <v>621</v>
      </c>
      <c r="S23" s="75" t="s">
        <v>622</v>
      </c>
      <c r="T23" s="107" t="s">
        <v>623</v>
      </c>
      <c r="U23" s="107" t="s">
        <v>624</v>
      </c>
      <c r="V23" s="75" t="s">
        <v>625</v>
      </c>
      <c r="W23" s="107" t="s">
        <v>626</v>
      </c>
      <c r="X23" s="75" t="s">
        <v>627</v>
      </c>
      <c r="Y23" s="107" t="s">
        <v>628</v>
      </c>
      <c r="Z23" s="431"/>
    </row>
    <row r="24" spans="1:26" x14ac:dyDescent="0.25">
      <c r="A24" s="867"/>
      <c r="B24" s="810"/>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row>
    <row r="25" spans="1:26" ht="306" customHeight="1" x14ac:dyDescent="0.25">
      <c r="A25" s="427"/>
      <c r="B25" s="658" t="s">
        <v>2891</v>
      </c>
      <c r="C25" s="881"/>
      <c r="D25" s="881"/>
      <c r="E25" s="881"/>
      <c r="F25" s="881"/>
      <c r="G25" s="881"/>
      <c r="H25" s="881"/>
      <c r="I25" s="881"/>
      <c r="J25" s="881"/>
      <c r="K25" s="658" t="s">
        <v>2892</v>
      </c>
      <c r="L25" s="881"/>
      <c r="M25" s="881"/>
      <c r="N25" s="881"/>
      <c r="O25" s="881"/>
      <c r="P25" s="881"/>
      <c r="Q25" s="881"/>
      <c r="R25" s="881"/>
      <c r="S25" s="881"/>
      <c r="T25" s="658" t="s">
        <v>2893</v>
      </c>
      <c r="U25" s="881"/>
      <c r="V25" s="881"/>
      <c r="W25" s="881"/>
      <c r="X25" s="881"/>
      <c r="Y25" s="881"/>
      <c r="Z25" s="881"/>
    </row>
    <row r="26" spans="1:26" x14ac:dyDescent="0.25">
      <c r="A26" s="427"/>
      <c r="B26" s="675"/>
      <c r="C26" s="676"/>
      <c r="D26" s="676"/>
      <c r="E26" s="676"/>
      <c r="F26" s="676"/>
      <c r="G26" s="676"/>
      <c r="H26" s="676"/>
      <c r="I26" s="676"/>
      <c r="J26" s="677"/>
      <c r="K26" s="675"/>
      <c r="L26" s="678"/>
      <c r="M26" s="678"/>
      <c r="N26" s="678"/>
      <c r="O26" s="678"/>
      <c r="P26" s="678"/>
      <c r="Q26" s="678"/>
      <c r="R26" s="678"/>
      <c r="S26" s="679"/>
      <c r="T26" s="675"/>
      <c r="U26" s="676"/>
      <c r="V26" s="676"/>
      <c r="W26" s="676"/>
      <c r="X26" s="676"/>
      <c r="Y26" s="676"/>
      <c r="Z26" s="677"/>
    </row>
    <row r="28" spans="1:26" x14ac:dyDescent="0.25">
      <c r="A28" s="730" t="s">
        <v>629</v>
      </c>
      <c r="B28" s="730"/>
      <c r="C28" s="730"/>
      <c r="D28" s="730"/>
      <c r="E28" s="730"/>
      <c r="F28" s="730"/>
      <c r="G28" s="730"/>
      <c r="H28" s="730"/>
      <c r="I28" s="730"/>
      <c r="J28" s="730"/>
      <c r="K28" s="730"/>
      <c r="L28" s="730"/>
      <c r="M28" s="730"/>
      <c r="N28" s="730"/>
      <c r="O28" s="730"/>
      <c r="P28" s="730"/>
      <c r="Q28" s="730"/>
      <c r="R28" s="730"/>
      <c r="S28" s="730"/>
      <c r="T28" s="730"/>
      <c r="U28" s="730"/>
      <c r="V28" s="730"/>
      <c r="W28" s="730"/>
      <c r="X28" s="730"/>
      <c r="Y28" s="730"/>
    </row>
    <row r="29" spans="1:26" s="432" customFormat="1" x14ac:dyDescent="0.25">
      <c r="A29" s="765" t="s">
        <v>537</v>
      </c>
      <c r="B29" s="765" t="s">
        <v>538</v>
      </c>
      <c r="C29" s="765" t="s">
        <v>586</v>
      </c>
      <c r="D29" s="765" t="s">
        <v>540</v>
      </c>
      <c r="E29" s="706" t="s">
        <v>587</v>
      </c>
      <c r="F29" s="706" t="s">
        <v>588</v>
      </c>
      <c r="G29" s="706" t="s">
        <v>543</v>
      </c>
      <c r="H29" s="706" t="s">
        <v>544</v>
      </c>
      <c r="I29" s="706" t="s">
        <v>545</v>
      </c>
      <c r="J29" s="706" t="s">
        <v>546</v>
      </c>
      <c r="K29" s="706" t="s">
        <v>547</v>
      </c>
      <c r="L29" s="706" t="s">
        <v>548</v>
      </c>
      <c r="M29" s="706" t="s">
        <v>549</v>
      </c>
      <c r="N29" s="706" t="s">
        <v>12</v>
      </c>
      <c r="O29" s="765" t="s">
        <v>550</v>
      </c>
      <c r="P29" s="765"/>
      <c r="Q29" s="765"/>
      <c r="R29" s="765" t="s">
        <v>550</v>
      </c>
      <c r="S29" s="765"/>
      <c r="T29" s="765"/>
      <c r="U29" s="765" t="s">
        <v>550</v>
      </c>
      <c r="V29" s="765"/>
      <c r="W29" s="765"/>
      <c r="X29" s="706" t="s">
        <v>551</v>
      </c>
      <c r="Y29" s="706" t="s">
        <v>552</v>
      </c>
    </row>
    <row r="30" spans="1:26" s="432" customFormat="1" ht="73.5" customHeight="1" x14ac:dyDescent="0.25">
      <c r="A30" s="765"/>
      <c r="B30" s="765"/>
      <c r="C30" s="765"/>
      <c r="D30" s="765"/>
      <c r="E30" s="707"/>
      <c r="F30" s="707"/>
      <c r="G30" s="707"/>
      <c r="H30" s="707"/>
      <c r="I30" s="707"/>
      <c r="J30" s="707"/>
      <c r="K30" s="707"/>
      <c r="L30" s="707"/>
      <c r="M30" s="707"/>
      <c r="N30" s="707"/>
      <c r="O30" s="428" t="s">
        <v>553</v>
      </c>
      <c r="P30" s="428" t="s">
        <v>12</v>
      </c>
      <c r="Q30" s="428" t="s">
        <v>554</v>
      </c>
      <c r="R30" s="428" t="s">
        <v>555</v>
      </c>
      <c r="S30" s="428" t="s">
        <v>12</v>
      </c>
      <c r="T30" s="428" t="s">
        <v>556</v>
      </c>
      <c r="U30" s="428" t="s">
        <v>557</v>
      </c>
      <c r="V30" s="428" t="s">
        <v>12</v>
      </c>
      <c r="W30" s="428" t="s">
        <v>558</v>
      </c>
      <c r="X30" s="707"/>
      <c r="Y30" s="707"/>
    </row>
    <row r="31" spans="1:26" x14ac:dyDescent="0.25">
      <c r="A31" s="433">
        <v>1</v>
      </c>
      <c r="B31" s="433">
        <v>2</v>
      </c>
      <c r="C31" s="433">
        <v>3</v>
      </c>
      <c r="D31" s="433">
        <v>4</v>
      </c>
      <c r="E31" s="433">
        <v>5</v>
      </c>
      <c r="F31" s="433">
        <v>6</v>
      </c>
      <c r="G31" s="433">
        <v>7</v>
      </c>
      <c r="H31" s="433">
        <v>8</v>
      </c>
      <c r="I31" s="433">
        <v>9</v>
      </c>
      <c r="J31" s="433">
        <v>10</v>
      </c>
      <c r="K31" s="433">
        <v>11</v>
      </c>
      <c r="L31" s="434">
        <v>12</v>
      </c>
      <c r="M31" s="433">
        <v>13</v>
      </c>
      <c r="N31" s="433">
        <v>14</v>
      </c>
      <c r="O31" s="433">
        <v>15</v>
      </c>
      <c r="P31" s="433">
        <v>16</v>
      </c>
      <c r="Q31" s="433">
        <v>17</v>
      </c>
      <c r="R31" s="433">
        <v>18</v>
      </c>
      <c r="S31" s="433">
        <v>19</v>
      </c>
      <c r="T31" s="433">
        <v>20</v>
      </c>
      <c r="U31" s="433">
        <v>21</v>
      </c>
      <c r="V31" s="433">
        <v>22</v>
      </c>
      <c r="W31" s="433">
        <v>23</v>
      </c>
      <c r="X31" s="433">
        <v>24</v>
      </c>
      <c r="Y31" s="433">
        <v>25</v>
      </c>
    </row>
    <row r="32" spans="1:26" ht="246" customHeight="1" x14ac:dyDescent="0.25">
      <c r="A32" s="76" t="s">
        <v>559</v>
      </c>
      <c r="B32" s="76" t="s">
        <v>630</v>
      </c>
      <c r="C32" s="624" t="s">
        <v>561</v>
      </c>
      <c r="D32" s="107" t="s">
        <v>611</v>
      </c>
      <c r="E32" s="107" t="s">
        <v>631</v>
      </c>
      <c r="F32" s="107" t="s">
        <v>632</v>
      </c>
      <c r="G32" s="107" t="s">
        <v>633</v>
      </c>
      <c r="H32" s="107" t="s">
        <v>634</v>
      </c>
      <c r="I32" s="107" t="s">
        <v>635</v>
      </c>
      <c r="J32" s="107" t="s">
        <v>636</v>
      </c>
      <c r="K32" s="107" t="s">
        <v>637</v>
      </c>
      <c r="L32" s="75" t="s">
        <v>638</v>
      </c>
      <c r="M32" s="107" t="s">
        <v>639</v>
      </c>
      <c r="N32" s="107" t="s">
        <v>640</v>
      </c>
      <c r="O32" s="107" t="s">
        <v>641</v>
      </c>
      <c r="P32" s="107" t="s">
        <v>640</v>
      </c>
      <c r="Q32" s="107" t="s">
        <v>642</v>
      </c>
      <c r="R32" s="107" t="s">
        <v>643</v>
      </c>
      <c r="S32" s="107" t="s">
        <v>640</v>
      </c>
      <c r="T32" s="137" t="s">
        <v>644</v>
      </c>
      <c r="U32" s="107" t="s">
        <v>645</v>
      </c>
      <c r="V32" s="107" t="s">
        <v>640</v>
      </c>
      <c r="W32" s="137" t="s">
        <v>646</v>
      </c>
      <c r="X32" s="107" t="s">
        <v>2894</v>
      </c>
      <c r="Y32" s="107" t="s">
        <v>647</v>
      </c>
    </row>
    <row r="33" spans="1:31" x14ac:dyDescent="0.25">
      <c r="A33" s="720" t="s">
        <v>580</v>
      </c>
      <c r="B33" s="721"/>
      <c r="C33" s="721"/>
      <c r="D33" s="721"/>
      <c r="E33" s="721"/>
      <c r="F33" s="721"/>
      <c r="G33" s="721"/>
      <c r="H33" s="721"/>
      <c r="I33" s="722"/>
      <c r="J33" s="720" t="s">
        <v>581</v>
      </c>
      <c r="K33" s="721"/>
      <c r="L33" s="721"/>
      <c r="M33" s="721"/>
      <c r="N33" s="721"/>
      <c r="O33" s="721"/>
      <c r="P33" s="721"/>
      <c r="Q33" s="721"/>
      <c r="R33" s="722"/>
      <c r="S33" s="720" t="s">
        <v>648</v>
      </c>
      <c r="T33" s="721"/>
      <c r="U33" s="721"/>
      <c r="V33" s="721"/>
      <c r="W33" s="721"/>
      <c r="X33" s="721"/>
      <c r="Y33" s="722"/>
    </row>
    <row r="34" spans="1:31" ht="192" customHeight="1" x14ac:dyDescent="0.25">
      <c r="A34" s="675" t="s">
        <v>649</v>
      </c>
      <c r="B34" s="676"/>
      <c r="C34" s="676"/>
      <c r="D34" s="676"/>
      <c r="E34" s="676"/>
      <c r="F34" s="676"/>
      <c r="G34" s="676"/>
      <c r="H34" s="676"/>
      <c r="I34" s="677"/>
      <c r="J34" s="883" t="s">
        <v>650</v>
      </c>
      <c r="K34" s="884"/>
      <c r="L34" s="884"/>
      <c r="M34" s="884"/>
      <c r="N34" s="884"/>
      <c r="O34" s="884"/>
      <c r="P34" s="884"/>
      <c r="Q34" s="884"/>
      <c r="R34" s="885"/>
      <c r="S34" s="675" t="s">
        <v>2895</v>
      </c>
      <c r="T34" s="676"/>
      <c r="U34" s="676"/>
      <c r="V34" s="676"/>
      <c r="W34" s="676"/>
      <c r="X34" s="676"/>
      <c r="Y34" s="677"/>
    </row>
    <row r="37" spans="1:31" s="435" customFormat="1" x14ac:dyDescent="0.25">
      <c r="A37" s="730" t="s">
        <v>651</v>
      </c>
      <c r="B37" s="730"/>
      <c r="C37" s="730"/>
      <c r="D37" s="730"/>
      <c r="E37" s="730"/>
      <c r="F37" s="730"/>
      <c r="G37" s="730"/>
      <c r="H37" s="730"/>
      <c r="I37" s="730"/>
      <c r="J37" s="730"/>
      <c r="K37" s="730"/>
      <c r="L37" s="730"/>
      <c r="M37" s="730"/>
      <c r="N37" s="730"/>
      <c r="O37" s="730"/>
      <c r="P37" s="730"/>
      <c r="Q37" s="730"/>
      <c r="R37" s="730"/>
      <c r="S37" s="730"/>
      <c r="T37" s="730"/>
      <c r="U37" s="730"/>
      <c r="V37" s="730"/>
      <c r="W37" s="730"/>
      <c r="X37" s="730"/>
      <c r="Y37" s="730"/>
    </row>
    <row r="38" spans="1:31" s="437" customFormat="1" ht="49.5" customHeight="1" x14ac:dyDescent="0.25">
      <c r="A38" s="747" t="s">
        <v>537</v>
      </c>
      <c r="B38" s="747" t="s">
        <v>538</v>
      </c>
      <c r="C38" s="747" t="s">
        <v>586</v>
      </c>
      <c r="D38" s="747" t="s">
        <v>540</v>
      </c>
      <c r="E38" s="747" t="s">
        <v>587</v>
      </c>
      <c r="F38" s="747" t="s">
        <v>588</v>
      </c>
      <c r="G38" s="747" t="s">
        <v>543</v>
      </c>
      <c r="H38" s="747" t="s">
        <v>544</v>
      </c>
      <c r="I38" s="747" t="s">
        <v>545</v>
      </c>
      <c r="J38" s="747" t="s">
        <v>546</v>
      </c>
      <c r="K38" s="747" t="s">
        <v>547</v>
      </c>
      <c r="L38" s="747" t="s">
        <v>548</v>
      </c>
      <c r="M38" s="747" t="s">
        <v>549</v>
      </c>
      <c r="N38" s="747" t="s">
        <v>12</v>
      </c>
      <c r="O38" s="747" t="s">
        <v>550</v>
      </c>
      <c r="P38" s="747"/>
      <c r="Q38" s="747"/>
      <c r="R38" s="747" t="s">
        <v>550</v>
      </c>
      <c r="S38" s="747"/>
      <c r="T38" s="747"/>
      <c r="U38" s="747" t="s">
        <v>550</v>
      </c>
      <c r="V38" s="747"/>
      <c r="W38" s="747"/>
      <c r="X38" s="747" t="s">
        <v>551</v>
      </c>
      <c r="Y38" s="747" t="s">
        <v>552</v>
      </c>
      <c r="Z38" s="436"/>
      <c r="AA38" s="436"/>
      <c r="AB38" s="436"/>
      <c r="AC38" s="436"/>
      <c r="AD38" s="436"/>
      <c r="AE38" s="436"/>
    </row>
    <row r="39" spans="1:31" s="437" customFormat="1" ht="105.75" customHeight="1" x14ac:dyDescent="0.25">
      <c r="A39" s="747"/>
      <c r="B39" s="747"/>
      <c r="C39" s="747"/>
      <c r="D39" s="747"/>
      <c r="E39" s="747"/>
      <c r="F39" s="747"/>
      <c r="G39" s="747"/>
      <c r="H39" s="747"/>
      <c r="I39" s="747"/>
      <c r="J39" s="747"/>
      <c r="K39" s="747"/>
      <c r="L39" s="747"/>
      <c r="M39" s="747"/>
      <c r="N39" s="747"/>
      <c r="O39" s="438" t="s">
        <v>553</v>
      </c>
      <c r="P39" s="438" t="s">
        <v>12</v>
      </c>
      <c r="Q39" s="438" t="s">
        <v>554</v>
      </c>
      <c r="R39" s="438" t="s">
        <v>555</v>
      </c>
      <c r="S39" s="438" t="s">
        <v>12</v>
      </c>
      <c r="T39" s="438" t="s">
        <v>556</v>
      </c>
      <c r="U39" s="438" t="s">
        <v>557</v>
      </c>
      <c r="V39" s="438" t="s">
        <v>12</v>
      </c>
      <c r="W39" s="438" t="s">
        <v>558</v>
      </c>
      <c r="X39" s="747"/>
      <c r="Y39" s="747"/>
      <c r="Z39" s="436"/>
      <c r="AA39" s="436"/>
      <c r="AB39" s="436"/>
      <c r="AC39" s="436"/>
    </row>
    <row r="40" spans="1:31" s="435" customFormat="1" x14ac:dyDescent="0.25">
      <c r="A40" s="433">
        <v>1</v>
      </c>
      <c r="B40" s="433">
        <v>2</v>
      </c>
      <c r="C40" s="433">
        <v>3</v>
      </c>
      <c r="D40" s="433">
        <v>4</v>
      </c>
      <c r="E40" s="433">
        <v>5</v>
      </c>
      <c r="F40" s="433">
        <v>6</v>
      </c>
      <c r="G40" s="433">
        <v>7</v>
      </c>
      <c r="H40" s="433">
        <v>8</v>
      </c>
      <c r="I40" s="433">
        <v>9</v>
      </c>
      <c r="J40" s="433">
        <v>10</v>
      </c>
      <c r="K40" s="433">
        <v>11</v>
      </c>
      <c r="L40" s="433">
        <v>12</v>
      </c>
      <c r="M40" s="433">
        <v>13</v>
      </c>
      <c r="N40" s="433">
        <v>14</v>
      </c>
      <c r="O40" s="433">
        <v>15</v>
      </c>
      <c r="P40" s="433">
        <v>16</v>
      </c>
      <c r="Q40" s="433">
        <v>17</v>
      </c>
      <c r="R40" s="433">
        <v>18</v>
      </c>
      <c r="S40" s="433">
        <v>19</v>
      </c>
      <c r="T40" s="433">
        <v>20</v>
      </c>
      <c r="U40" s="433">
        <v>21</v>
      </c>
      <c r="V40" s="433">
        <v>22</v>
      </c>
      <c r="W40" s="433">
        <v>23</v>
      </c>
      <c r="X40" s="433">
        <v>24</v>
      </c>
      <c r="Y40" s="433">
        <v>25</v>
      </c>
    </row>
    <row r="41" spans="1:31" s="439" customFormat="1" ht="409.5" customHeight="1" x14ac:dyDescent="0.25">
      <c r="A41" s="75" t="s">
        <v>652</v>
      </c>
      <c r="B41" s="76" t="s">
        <v>630</v>
      </c>
      <c r="C41" s="624" t="s">
        <v>561</v>
      </c>
      <c r="D41" s="75" t="s">
        <v>611</v>
      </c>
      <c r="E41" s="75" t="s">
        <v>653</v>
      </c>
      <c r="F41" s="75" t="s">
        <v>654</v>
      </c>
      <c r="G41" s="75" t="s">
        <v>592</v>
      </c>
      <c r="H41" s="75" t="s">
        <v>655</v>
      </c>
      <c r="I41" s="78" t="s">
        <v>656</v>
      </c>
      <c r="J41" s="78" t="s">
        <v>657</v>
      </c>
      <c r="K41" s="78" t="s">
        <v>658</v>
      </c>
      <c r="L41" s="78" t="s">
        <v>659</v>
      </c>
      <c r="M41" s="78" t="s">
        <v>660</v>
      </c>
      <c r="N41" s="75" t="s">
        <v>661</v>
      </c>
      <c r="O41" s="78" t="s">
        <v>2871</v>
      </c>
      <c r="P41" s="75" t="s">
        <v>662</v>
      </c>
      <c r="Q41" s="79" t="s">
        <v>663</v>
      </c>
      <c r="R41" s="78" t="s">
        <v>2872</v>
      </c>
      <c r="S41" s="75" t="s">
        <v>664</v>
      </c>
      <c r="T41" s="79" t="s">
        <v>665</v>
      </c>
      <c r="U41" s="78" t="s">
        <v>666</v>
      </c>
      <c r="V41" s="75" t="s">
        <v>667</v>
      </c>
      <c r="W41" s="79" t="s">
        <v>668</v>
      </c>
      <c r="X41" s="45" t="s">
        <v>669</v>
      </c>
      <c r="Y41" s="75"/>
    </row>
    <row r="42" spans="1:31" s="444" customFormat="1" x14ac:dyDescent="0.25">
      <c r="A42" s="440" t="s">
        <v>670</v>
      </c>
      <c r="B42" s="441"/>
      <c r="C42" s="442"/>
      <c r="D42" s="77"/>
      <c r="E42" s="77"/>
      <c r="F42" s="442"/>
      <c r="G42" s="77"/>
      <c r="H42" s="77"/>
      <c r="I42" s="442"/>
      <c r="J42" s="442"/>
      <c r="K42" s="442"/>
      <c r="L42" s="442"/>
      <c r="M42" s="442"/>
      <c r="N42" s="442"/>
      <c r="O42" s="442"/>
      <c r="P42" s="442"/>
      <c r="Q42" s="443"/>
      <c r="R42" s="442"/>
      <c r="S42" s="442"/>
      <c r="T42" s="442"/>
      <c r="U42" s="442"/>
      <c r="V42" s="442"/>
      <c r="W42" s="442"/>
      <c r="X42" s="442"/>
      <c r="Y42" s="442"/>
    </row>
    <row r="43" spans="1:31" s="444" customFormat="1" ht="24" customHeight="1" x14ac:dyDescent="0.25">
      <c r="A43" s="720" t="s">
        <v>580</v>
      </c>
      <c r="B43" s="721"/>
      <c r="C43" s="721"/>
      <c r="D43" s="721"/>
      <c r="E43" s="721"/>
      <c r="F43" s="721"/>
      <c r="G43" s="721"/>
      <c r="H43" s="721"/>
      <c r="I43" s="722"/>
      <c r="J43" s="720" t="s">
        <v>581</v>
      </c>
      <c r="K43" s="721"/>
      <c r="L43" s="721"/>
      <c r="M43" s="721"/>
      <c r="N43" s="721"/>
      <c r="O43" s="721"/>
      <c r="P43" s="721"/>
      <c r="Q43" s="721"/>
      <c r="R43" s="722"/>
      <c r="S43" s="720" t="s">
        <v>582</v>
      </c>
      <c r="T43" s="721"/>
      <c r="U43" s="721"/>
      <c r="V43" s="721"/>
      <c r="W43" s="721"/>
      <c r="X43" s="721"/>
      <c r="Y43" s="722"/>
    </row>
    <row r="44" spans="1:31" s="445" customFormat="1" ht="287.25" customHeight="1" x14ac:dyDescent="0.25">
      <c r="A44" s="675" t="s">
        <v>671</v>
      </c>
      <c r="B44" s="676"/>
      <c r="C44" s="676"/>
      <c r="D44" s="676"/>
      <c r="E44" s="676"/>
      <c r="F44" s="676"/>
      <c r="G44" s="676"/>
      <c r="H44" s="676"/>
      <c r="I44" s="677"/>
      <c r="J44" s="675" t="s">
        <v>2896</v>
      </c>
      <c r="K44" s="676"/>
      <c r="L44" s="676"/>
      <c r="M44" s="676"/>
      <c r="N44" s="676"/>
      <c r="O44" s="676"/>
      <c r="P44" s="676"/>
      <c r="Q44" s="676"/>
      <c r="R44" s="677"/>
      <c r="S44" s="675" t="s">
        <v>2897</v>
      </c>
      <c r="T44" s="676"/>
      <c r="U44" s="676"/>
      <c r="V44" s="676"/>
      <c r="W44" s="676"/>
      <c r="X44" s="676"/>
      <c r="Y44" s="677"/>
    </row>
    <row r="47" spans="1:31" s="435" customFormat="1" x14ac:dyDescent="0.25">
      <c r="A47" s="680" t="s">
        <v>672</v>
      </c>
      <c r="B47" s="680"/>
      <c r="C47" s="680"/>
      <c r="D47" s="680"/>
      <c r="E47" s="680"/>
      <c r="F47" s="680"/>
      <c r="G47" s="680"/>
      <c r="H47" s="680"/>
      <c r="I47" s="680"/>
      <c r="J47" s="680"/>
      <c r="K47" s="680"/>
      <c r="L47" s="680"/>
      <c r="M47" s="680"/>
      <c r="N47" s="680"/>
      <c r="O47" s="680"/>
      <c r="P47" s="680"/>
      <c r="Q47" s="680"/>
      <c r="R47" s="680"/>
      <c r="S47" s="680"/>
      <c r="T47" s="680"/>
      <c r="U47" s="680"/>
      <c r="V47" s="680"/>
      <c r="W47" s="680"/>
      <c r="X47" s="680"/>
      <c r="Y47" s="680"/>
    </row>
    <row r="48" spans="1:31" s="409" customFormat="1" ht="49.5" customHeight="1" x14ac:dyDescent="0.25">
      <c r="A48" s="869" t="s">
        <v>537</v>
      </c>
      <c r="B48" s="869" t="s">
        <v>538</v>
      </c>
      <c r="C48" s="869" t="s">
        <v>586</v>
      </c>
      <c r="D48" s="869" t="s">
        <v>540</v>
      </c>
      <c r="E48" s="869" t="s">
        <v>587</v>
      </c>
      <c r="F48" s="869" t="s">
        <v>588</v>
      </c>
      <c r="G48" s="869" t="s">
        <v>543</v>
      </c>
      <c r="H48" s="869" t="s">
        <v>544</v>
      </c>
      <c r="I48" s="869" t="s">
        <v>545</v>
      </c>
      <c r="J48" s="869" t="s">
        <v>546</v>
      </c>
      <c r="K48" s="869" t="s">
        <v>547</v>
      </c>
      <c r="L48" s="869" t="s">
        <v>548</v>
      </c>
      <c r="M48" s="869" t="s">
        <v>549</v>
      </c>
      <c r="N48" s="869" t="s">
        <v>12</v>
      </c>
      <c r="O48" s="869" t="s">
        <v>550</v>
      </c>
      <c r="P48" s="869"/>
      <c r="Q48" s="869"/>
      <c r="R48" s="869" t="s">
        <v>550</v>
      </c>
      <c r="S48" s="869"/>
      <c r="T48" s="869"/>
      <c r="U48" s="869" t="s">
        <v>550</v>
      </c>
      <c r="V48" s="869"/>
      <c r="W48" s="869"/>
      <c r="X48" s="869" t="s">
        <v>551</v>
      </c>
      <c r="Y48" s="869" t="s">
        <v>552</v>
      </c>
      <c r="Z48" s="233"/>
      <c r="AA48" s="233"/>
      <c r="AB48" s="233"/>
      <c r="AC48" s="233"/>
      <c r="AD48" s="233"/>
      <c r="AE48" s="233"/>
    </row>
    <row r="49" spans="1:29" s="409" customFormat="1" ht="114" customHeight="1" x14ac:dyDescent="0.25">
      <c r="A49" s="869"/>
      <c r="B49" s="869"/>
      <c r="C49" s="869"/>
      <c r="D49" s="869"/>
      <c r="E49" s="869"/>
      <c r="F49" s="869"/>
      <c r="G49" s="869"/>
      <c r="H49" s="869"/>
      <c r="I49" s="869"/>
      <c r="J49" s="869"/>
      <c r="K49" s="869"/>
      <c r="L49" s="869"/>
      <c r="M49" s="869"/>
      <c r="N49" s="869"/>
      <c r="O49" s="446" t="s">
        <v>553</v>
      </c>
      <c r="P49" s="446" t="s">
        <v>12</v>
      </c>
      <c r="Q49" s="446" t="s">
        <v>554</v>
      </c>
      <c r="R49" s="446" t="s">
        <v>555</v>
      </c>
      <c r="S49" s="446" t="s">
        <v>12</v>
      </c>
      <c r="T49" s="446" t="s">
        <v>556</v>
      </c>
      <c r="U49" s="446" t="s">
        <v>557</v>
      </c>
      <c r="V49" s="446" t="s">
        <v>12</v>
      </c>
      <c r="W49" s="446" t="s">
        <v>558</v>
      </c>
      <c r="X49" s="869"/>
      <c r="Y49" s="869"/>
      <c r="Z49" s="233"/>
      <c r="AA49" s="233"/>
      <c r="AB49" s="233"/>
      <c r="AC49" s="233"/>
    </row>
    <row r="50" spans="1:29" s="435" customFormat="1" x14ac:dyDescent="0.25">
      <c r="A50" s="433">
        <v>1</v>
      </c>
      <c r="B50" s="433">
        <v>2</v>
      </c>
      <c r="C50" s="433">
        <v>3</v>
      </c>
      <c r="D50" s="433">
        <v>4</v>
      </c>
      <c r="E50" s="433">
        <v>5</v>
      </c>
      <c r="F50" s="433">
        <v>6</v>
      </c>
      <c r="G50" s="433">
        <v>7</v>
      </c>
      <c r="H50" s="433">
        <v>8</v>
      </c>
      <c r="I50" s="433">
        <v>9</v>
      </c>
      <c r="J50" s="433">
        <v>10</v>
      </c>
      <c r="K50" s="433">
        <v>11</v>
      </c>
      <c r="L50" s="433">
        <v>12</v>
      </c>
      <c r="M50" s="433">
        <v>13</v>
      </c>
      <c r="N50" s="433">
        <v>14</v>
      </c>
      <c r="O50" s="433">
        <v>15</v>
      </c>
      <c r="P50" s="433">
        <v>16</v>
      </c>
      <c r="Q50" s="433">
        <v>17</v>
      </c>
      <c r="R50" s="433">
        <v>18</v>
      </c>
      <c r="S50" s="433">
        <v>19</v>
      </c>
      <c r="T50" s="433">
        <v>20</v>
      </c>
      <c r="U50" s="433">
        <v>21</v>
      </c>
      <c r="V50" s="433">
        <v>22</v>
      </c>
      <c r="W50" s="433">
        <v>23</v>
      </c>
      <c r="X50" s="433">
        <v>24</v>
      </c>
      <c r="Y50" s="433">
        <v>25</v>
      </c>
    </row>
    <row r="51" spans="1:29" s="448" customFormat="1" ht="234" customHeight="1" x14ac:dyDescent="0.25">
      <c r="A51" s="447" t="s">
        <v>673</v>
      </c>
      <c r="B51" s="79" t="s">
        <v>674</v>
      </c>
      <c r="C51" s="75" t="s">
        <v>675</v>
      </c>
      <c r="D51" s="75" t="s">
        <v>676</v>
      </c>
      <c r="E51" s="75" t="s">
        <v>653</v>
      </c>
      <c r="F51" s="75" t="s">
        <v>677</v>
      </c>
      <c r="G51" s="75" t="s">
        <v>592</v>
      </c>
      <c r="H51" s="75" t="s">
        <v>678</v>
      </c>
      <c r="I51" s="75" t="s">
        <v>679</v>
      </c>
      <c r="J51" s="75" t="s">
        <v>680</v>
      </c>
      <c r="K51" s="75" t="s">
        <v>681</v>
      </c>
      <c r="L51" s="75" t="s">
        <v>682</v>
      </c>
      <c r="M51" s="75" t="s">
        <v>683</v>
      </c>
      <c r="N51" s="75" t="s">
        <v>684</v>
      </c>
      <c r="O51" s="75" t="s">
        <v>685</v>
      </c>
      <c r="P51" s="75" t="s">
        <v>686</v>
      </c>
      <c r="Q51" s="75" t="s">
        <v>687</v>
      </c>
      <c r="R51" s="75" t="s">
        <v>688</v>
      </c>
      <c r="S51" s="75" t="s">
        <v>689</v>
      </c>
      <c r="T51" s="75" t="s">
        <v>690</v>
      </c>
      <c r="U51" s="75" t="s">
        <v>691</v>
      </c>
      <c r="V51" s="75" t="s">
        <v>692</v>
      </c>
      <c r="W51" s="75" t="s">
        <v>693</v>
      </c>
      <c r="X51" s="75" t="s">
        <v>694</v>
      </c>
      <c r="Y51" s="136" t="s">
        <v>695</v>
      </c>
    </row>
    <row r="52" spans="1:29" s="439" customFormat="1" ht="25.5" customHeight="1" x14ac:dyDescent="0.25">
      <c r="A52" s="666" t="s">
        <v>580</v>
      </c>
      <c r="B52" s="666"/>
      <c r="C52" s="666"/>
      <c r="D52" s="666"/>
      <c r="E52" s="666"/>
      <c r="F52" s="666"/>
      <c r="G52" s="666"/>
      <c r="H52" s="666"/>
      <c r="I52" s="666"/>
      <c r="J52" s="666" t="s">
        <v>581</v>
      </c>
      <c r="K52" s="666"/>
      <c r="L52" s="666"/>
      <c r="M52" s="666"/>
      <c r="N52" s="666"/>
      <c r="O52" s="666"/>
      <c r="P52" s="666"/>
      <c r="Q52" s="666"/>
      <c r="R52" s="666"/>
      <c r="S52" s="666" t="s">
        <v>582</v>
      </c>
      <c r="T52" s="666"/>
      <c r="U52" s="666"/>
      <c r="V52" s="666"/>
      <c r="W52" s="666"/>
      <c r="X52" s="666"/>
      <c r="Y52" s="666"/>
    </row>
    <row r="53" spans="1:29" s="439" customFormat="1" ht="249.75" customHeight="1" x14ac:dyDescent="0.25">
      <c r="A53" s="668" t="s">
        <v>696</v>
      </c>
      <c r="B53" s="669"/>
      <c r="C53" s="669"/>
      <c r="D53" s="669"/>
      <c r="E53" s="669"/>
      <c r="F53" s="669"/>
      <c r="G53" s="669"/>
      <c r="H53" s="669"/>
      <c r="I53" s="669"/>
      <c r="J53" s="668" t="s">
        <v>697</v>
      </c>
      <c r="K53" s="669"/>
      <c r="L53" s="669"/>
      <c r="M53" s="669"/>
      <c r="N53" s="669"/>
      <c r="O53" s="669"/>
      <c r="P53" s="669"/>
      <c r="Q53" s="669"/>
      <c r="R53" s="669"/>
      <c r="S53" s="668" t="s">
        <v>2898</v>
      </c>
      <c r="T53" s="669"/>
      <c r="U53" s="669"/>
      <c r="V53" s="669"/>
      <c r="W53" s="669"/>
      <c r="X53" s="669"/>
      <c r="Y53" s="669"/>
    </row>
    <row r="56" spans="1:29" s="449" customFormat="1" x14ac:dyDescent="0.25">
      <c r="A56" s="666" t="s">
        <v>698</v>
      </c>
      <c r="B56" s="666"/>
      <c r="C56" s="666"/>
      <c r="D56" s="666"/>
      <c r="E56" s="666"/>
      <c r="F56" s="666"/>
      <c r="G56" s="666"/>
      <c r="H56" s="666"/>
      <c r="I56" s="666"/>
      <c r="J56" s="666"/>
      <c r="K56" s="666"/>
      <c r="L56" s="666"/>
      <c r="M56" s="666"/>
      <c r="N56" s="666"/>
      <c r="O56" s="666"/>
      <c r="P56" s="666"/>
      <c r="Q56" s="666"/>
      <c r="R56" s="666"/>
      <c r="S56" s="666"/>
      <c r="T56" s="666"/>
      <c r="U56" s="666"/>
      <c r="V56" s="666"/>
      <c r="W56" s="666"/>
      <c r="X56" s="666"/>
      <c r="Y56" s="666"/>
      <c r="Z56" s="666"/>
      <c r="AA56" s="666"/>
      <c r="AB56" s="666"/>
    </row>
    <row r="57" spans="1:29" s="449" customFormat="1" ht="49.5" customHeight="1" x14ac:dyDescent="0.25">
      <c r="A57" s="858" t="s">
        <v>537</v>
      </c>
      <c r="B57" s="858" t="s">
        <v>538</v>
      </c>
      <c r="C57" s="858" t="s">
        <v>586</v>
      </c>
      <c r="D57" s="858" t="s">
        <v>537</v>
      </c>
      <c r="E57" s="858" t="s">
        <v>538</v>
      </c>
      <c r="F57" s="858" t="s">
        <v>586</v>
      </c>
      <c r="G57" s="858" t="s">
        <v>540</v>
      </c>
      <c r="H57" s="858" t="s">
        <v>587</v>
      </c>
      <c r="I57" s="858" t="s">
        <v>588</v>
      </c>
      <c r="J57" s="858" t="s">
        <v>543</v>
      </c>
      <c r="K57" s="858" t="s">
        <v>2873</v>
      </c>
      <c r="L57" s="858" t="s">
        <v>545</v>
      </c>
      <c r="M57" s="858" t="s">
        <v>546</v>
      </c>
      <c r="N57" s="858" t="s">
        <v>547</v>
      </c>
      <c r="O57" s="858" t="s">
        <v>548</v>
      </c>
      <c r="P57" s="858" t="s">
        <v>549</v>
      </c>
      <c r="Q57" s="858" t="s">
        <v>12</v>
      </c>
      <c r="R57" s="649" t="s">
        <v>550</v>
      </c>
      <c r="S57" s="650"/>
      <c r="T57" s="651"/>
      <c r="U57" s="649" t="s">
        <v>550</v>
      </c>
      <c r="V57" s="650"/>
      <c r="W57" s="651"/>
      <c r="X57" s="649" t="s">
        <v>550</v>
      </c>
      <c r="Y57" s="650"/>
      <c r="Z57" s="651"/>
      <c r="AA57" s="858" t="s">
        <v>551</v>
      </c>
      <c r="AB57" s="858" t="s">
        <v>552</v>
      </c>
    </row>
    <row r="58" spans="1:29" s="449" customFormat="1" ht="120" customHeight="1" x14ac:dyDescent="0.25">
      <c r="A58" s="859"/>
      <c r="B58" s="859"/>
      <c r="C58" s="859"/>
      <c r="D58" s="859"/>
      <c r="E58" s="859"/>
      <c r="F58" s="859"/>
      <c r="G58" s="859"/>
      <c r="H58" s="859"/>
      <c r="I58" s="859"/>
      <c r="J58" s="859"/>
      <c r="K58" s="859"/>
      <c r="L58" s="859"/>
      <c r="M58" s="859"/>
      <c r="N58" s="859"/>
      <c r="O58" s="859"/>
      <c r="P58" s="859"/>
      <c r="Q58" s="859"/>
      <c r="R58" s="450" t="s">
        <v>553</v>
      </c>
      <c r="S58" s="450" t="s">
        <v>12</v>
      </c>
      <c r="T58" s="450" t="s">
        <v>554</v>
      </c>
      <c r="U58" s="450" t="s">
        <v>555</v>
      </c>
      <c r="V58" s="450" t="s">
        <v>12</v>
      </c>
      <c r="W58" s="450" t="s">
        <v>556</v>
      </c>
      <c r="X58" s="450" t="s">
        <v>557</v>
      </c>
      <c r="Y58" s="450" t="s">
        <v>12</v>
      </c>
      <c r="Z58" s="450" t="s">
        <v>558</v>
      </c>
      <c r="AA58" s="859"/>
      <c r="AB58" s="859"/>
    </row>
    <row r="59" spans="1:29" s="449" customFormat="1" x14ac:dyDescent="0.25">
      <c r="A59" s="417">
        <v>1</v>
      </c>
      <c r="B59" s="417">
        <v>2</v>
      </c>
      <c r="C59" s="417">
        <v>3</v>
      </c>
      <c r="D59" s="450">
        <v>1</v>
      </c>
      <c r="E59" s="450">
        <v>2</v>
      </c>
      <c r="F59" s="450">
        <v>3</v>
      </c>
      <c r="G59" s="417">
        <v>4</v>
      </c>
      <c r="H59" s="417">
        <v>5</v>
      </c>
      <c r="I59" s="417">
        <v>6</v>
      </c>
      <c r="J59" s="417">
        <v>7</v>
      </c>
      <c r="K59" s="417">
        <v>8</v>
      </c>
      <c r="L59" s="417">
        <v>9</v>
      </c>
      <c r="M59" s="417">
        <v>10</v>
      </c>
      <c r="N59" s="417">
        <v>11</v>
      </c>
      <c r="O59" s="417">
        <v>12</v>
      </c>
      <c r="P59" s="417">
        <v>13</v>
      </c>
      <c r="Q59" s="417">
        <v>14</v>
      </c>
      <c r="R59" s="417">
        <v>15</v>
      </c>
      <c r="S59" s="417">
        <v>16</v>
      </c>
      <c r="T59" s="417">
        <v>17</v>
      </c>
      <c r="U59" s="417">
        <v>18</v>
      </c>
      <c r="V59" s="417">
        <v>19</v>
      </c>
      <c r="W59" s="417">
        <v>20</v>
      </c>
      <c r="X59" s="417">
        <v>21</v>
      </c>
      <c r="Y59" s="417">
        <v>22</v>
      </c>
      <c r="Z59" s="417">
        <v>23</v>
      </c>
      <c r="AA59" s="417">
        <v>24</v>
      </c>
      <c r="AB59" s="417">
        <v>25</v>
      </c>
    </row>
    <row r="60" spans="1:29" s="449" customFormat="1" ht="39.75" hidden="1" customHeight="1" x14ac:dyDescent="0.25">
      <c r="A60" s="809" t="s">
        <v>559</v>
      </c>
      <c r="B60" s="809" t="s">
        <v>630</v>
      </c>
      <c r="C60" s="861" t="s">
        <v>699</v>
      </c>
      <c r="D60" s="418"/>
      <c r="E60" s="418"/>
      <c r="F60" s="418"/>
      <c r="G60" s="864" t="s">
        <v>562</v>
      </c>
      <c r="H60" s="342" t="s">
        <v>635</v>
      </c>
      <c r="I60" s="342"/>
      <c r="J60" s="342"/>
      <c r="K60" s="342"/>
      <c r="L60" s="342"/>
      <c r="M60" s="342"/>
      <c r="N60" s="342"/>
      <c r="O60" s="342"/>
      <c r="P60" s="342"/>
      <c r="Q60" s="342"/>
      <c r="R60" s="342"/>
      <c r="S60" s="342"/>
      <c r="T60" s="342"/>
      <c r="U60" s="342"/>
      <c r="V60" s="342"/>
      <c r="W60" s="342"/>
      <c r="X60" s="342"/>
      <c r="Y60" s="342"/>
      <c r="Z60" s="342"/>
      <c r="AA60" s="342"/>
      <c r="AB60" s="342"/>
    </row>
    <row r="61" spans="1:29" s="449" customFormat="1" ht="42" hidden="1" customHeight="1" x14ac:dyDescent="0.25">
      <c r="A61" s="860"/>
      <c r="B61" s="860"/>
      <c r="C61" s="862"/>
      <c r="D61" s="418"/>
      <c r="E61" s="418"/>
      <c r="F61" s="418"/>
      <c r="G61" s="864"/>
      <c r="H61" s="342" t="s">
        <v>700</v>
      </c>
      <c r="I61" s="342"/>
      <c r="J61" s="342"/>
      <c r="K61" s="342"/>
      <c r="L61" s="342"/>
      <c r="M61" s="342"/>
      <c r="N61" s="342"/>
      <c r="O61" s="342"/>
      <c r="P61" s="342"/>
      <c r="Q61" s="342"/>
      <c r="R61" s="342"/>
      <c r="S61" s="342"/>
      <c r="T61" s="342"/>
      <c r="U61" s="342"/>
      <c r="V61" s="342"/>
      <c r="W61" s="342"/>
      <c r="X61" s="342"/>
      <c r="Y61" s="342"/>
      <c r="Z61" s="342"/>
      <c r="AA61" s="342"/>
      <c r="AB61" s="342"/>
    </row>
    <row r="62" spans="1:29" s="451" customFormat="1" ht="278.25" customHeight="1" x14ac:dyDescent="0.25">
      <c r="A62" s="860"/>
      <c r="B62" s="860"/>
      <c r="C62" s="862"/>
      <c r="D62" s="865" t="s">
        <v>559</v>
      </c>
      <c r="E62" s="868" t="s">
        <v>630</v>
      </c>
      <c r="F62" s="990" t="s">
        <v>561</v>
      </c>
      <c r="G62" s="864"/>
      <c r="H62" s="865" t="s">
        <v>653</v>
      </c>
      <c r="I62" s="81" t="s">
        <v>701</v>
      </c>
      <c r="J62" s="865" t="s">
        <v>592</v>
      </c>
      <c r="K62" s="754" t="s">
        <v>702</v>
      </c>
      <c r="L62" s="81" t="s">
        <v>703</v>
      </c>
      <c r="M62" s="81" t="s">
        <v>704</v>
      </c>
      <c r="N62" s="81" t="s">
        <v>705</v>
      </c>
      <c r="O62" s="81" t="s">
        <v>706</v>
      </c>
      <c r="P62" s="81" t="s">
        <v>707</v>
      </c>
      <c r="Q62" s="81" t="s">
        <v>211</v>
      </c>
      <c r="R62" s="81" t="s">
        <v>708</v>
      </c>
      <c r="S62" s="81">
        <v>2</v>
      </c>
      <c r="T62" s="81" t="s">
        <v>709</v>
      </c>
      <c r="U62" s="81" t="s">
        <v>710</v>
      </c>
      <c r="V62" s="81">
        <v>2</v>
      </c>
      <c r="W62" s="81" t="s">
        <v>711</v>
      </c>
      <c r="X62" s="81" t="s">
        <v>712</v>
      </c>
      <c r="Y62" s="81" t="s">
        <v>211</v>
      </c>
      <c r="Z62" s="81" t="s">
        <v>713</v>
      </c>
      <c r="AA62" s="81" t="s">
        <v>714</v>
      </c>
      <c r="AB62" s="81" t="s">
        <v>715</v>
      </c>
    </row>
    <row r="63" spans="1:29" s="449" customFormat="1" ht="238.5" customHeight="1" x14ac:dyDescent="0.25">
      <c r="A63" s="860"/>
      <c r="B63" s="860"/>
      <c r="C63" s="862"/>
      <c r="D63" s="866"/>
      <c r="E63" s="868"/>
      <c r="F63" s="991"/>
      <c r="G63" s="864"/>
      <c r="H63" s="866"/>
      <c r="I63" s="418" t="s">
        <v>716</v>
      </c>
      <c r="J63" s="866"/>
      <c r="K63" s="755"/>
      <c r="L63" s="414" t="s">
        <v>703</v>
      </c>
      <c r="M63" s="414" t="s">
        <v>717</v>
      </c>
      <c r="N63" s="414" t="s">
        <v>718</v>
      </c>
      <c r="O63" s="414" t="s">
        <v>719</v>
      </c>
      <c r="P63" s="414" t="s">
        <v>720</v>
      </c>
      <c r="Q63" s="418">
        <v>14</v>
      </c>
      <c r="R63" s="418" t="s">
        <v>721</v>
      </c>
      <c r="S63" s="418">
        <v>7</v>
      </c>
      <c r="T63" s="418" t="s">
        <v>722</v>
      </c>
      <c r="U63" s="418" t="s">
        <v>723</v>
      </c>
      <c r="V63" s="418">
        <v>7</v>
      </c>
      <c r="W63" s="418" t="s">
        <v>724</v>
      </c>
      <c r="X63" s="418" t="s">
        <v>721</v>
      </c>
      <c r="Y63" s="418">
        <v>0</v>
      </c>
      <c r="Z63" s="418" t="s">
        <v>725</v>
      </c>
      <c r="AA63" s="414" t="s">
        <v>2899</v>
      </c>
      <c r="AB63" s="418" t="s">
        <v>726</v>
      </c>
    </row>
    <row r="64" spans="1:29" s="449" customFormat="1" ht="265.5" customHeight="1" x14ac:dyDescent="0.25">
      <c r="A64" s="860"/>
      <c r="B64" s="860"/>
      <c r="C64" s="862"/>
      <c r="D64" s="866"/>
      <c r="E64" s="868"/>
      <c r="F64" s="991"/>
      <c r="G64" s="864"/>
      <c r="H64" s="866"/>
      <c r="I64" s="418" t="s">
        <v>727</v>
      </c>
      <c r="J64" s="866"/>
      <c r="K64" s="755"/>
      <c r="L64" s="452" t="s">
        <v>728</v>
      </c>
      <c r="M64" s="414" t="s">
        <v>729</v>
      </c>
      <c r="N64" s="414" t="s">
        <v>730</v>
      </c>
      <c r="O64" s="414" t="s">
        <v>731</v>
      </c>
      <c r="P64" s="414" t="s">
        <v>732</v>
      </c>
      <c r="Q64" s="418">
        <v>47</v>
      </c>
      <c r="R64" s="418" t="s">
        <v>733</v>
      </c>
      <c r="S64" s="418">
        <v>10</v>
      </c>
      <c r="T64" s="453" t="s">
        <v>734</v>
      </c>
      <c r="U64" s="418" t="s">
        <v>733</v>
      </c>
      <c r="V64" s="418">
        <v>10</v>
      </c>
      <c r="W64" s="453" t="s">
        <v>735</v>
      </c>
      <c r="X64" s="418" t="s">
        <v>733</v>
      </c>
      <c r="Y64" s="418">
        <v>10</v>
      </c>
      <c r="Z64" s="418" t="s">
        <v>736</v>
      </c>
      <c r="AA64" s="414" t="s">
        <v>737</v>
      </c>
      <c r="AB64" s="418" t="s">
        <v>738</v>
      </c>
    </row>
    <row r="65" spans="1:29" s="454" customFormat="1" ht="205.5" customHeight="1" x14ac:dyDescent="0.25">
      <c r="A65" s="860"/>
      <c r="B65" s="860"/>
      <c r="C65" s="862"/>
      <c r="D65" s="867"/>
      <c r="E65" s="868"/>
      <c r="F65" s="992"/>
      <c r="G65" s="864"/>
      <c r="H65" s="867"/>
      <c r="I65" s="414" t="s">
        <v>739</v>
      </c>
      <c r="J65" s="867"/>
      <c r="K65" s="756"/>
      <c r="L65" s="414" t="s">
        <v>740</v>
      </c>
      <c r="M65" s="414" t="s">
        <v>741</v>
      </c>
      <c r="N65" s="414" t="s">
        <v>742</v>
      </c>
      <c r="O65" s="414" t="s">
        <v>743</v>
      </c>
      <c r="P65" s="414" t="s">
        <v>744</v>
      </c>
      <c r="Q65" s="414">
        <v>75</v>
      </c>
      <c r="R65" s="414" t="s">
        <v>745</v>
      </c>
      <c r="S65" s="414">
        <v>13</v>
      </c>
      <c r="T65" s="414" t="s">
        <v>746</v>
      </c>
      <c r="U65" s="414" t="s">
        <v>747</v>
      </c>
      <c r="V65" s="414">
        <v>18</v>
      </c>
      <c r="W65" s="414" t="s">
        <v>748</v>
      </c>
      <c r="X65" s="414" t="s">
        <v>749</v>
      </c>
      <c r="Y65" s="414">
        <v>15</v>
      </c>
      <c r="Z65" s="414" t="s">
        <v>736</v>
      </c>
      <c r="AA65" s="414" t="s">
        <v>750</v>
      </c>
      <c r="AB65" s="414"/>
    </row>
    <row r="66" spans="1:29" s="449" customFormat="1" ht="45.75" hidden="1" customHeight="1" x14ac:dyDescent="0.25">
      <c r="A66" s="860"/>
      <c r="B66" s="860"/>
      <c r="C66" s="862"/>
      <c r="D66" s="418"/>
      <c r="E66" s="418"/>
      <c r="F66" s="81"/>
      <c r="G66" s="864"/>
      <c r="H66" s="342" t="s">
        <v>751</v>
      </c>
      <c r="I66" s="418"/>
      <c r="J66" s="418"/>
      <c r="K66" s="418"/>
      <c r="L66" s="418"/>
      <c r="M66" s="418"/>
      <c r="N66" s="418"/>
      <c r="O66" s="418"/>
      <c r="P66" s="418"/>
      <c r="Q66" s="418"/>
      <c r="R66" s="418"/>
      <c r="S66" s="418"/>
      <c r="T66" s="418"/>
      <c r="U66" s="418"/>
      <c r="V66" s="418"/>
      <c r="W66" s="418"/>
      <c r="X66" s="418"/>
      <c r="Y66" s="418"/>
      <c r="Z66" s="418"/>
      <c r="AA66" s="418"/>
      <c r="AB66" s="418"/>
    </row>
    <row r="67" spans="1:29" s="449" customFormat="1" ht="53.25" hidden="1" customHeight="1" x14ac:dyDescent="0.25">
      <c r="A67" s="860"/>
      <c r="B67" s="860"/>
      <c r="C67" s="862"/>
      <c r="D67" s="418"/>
      <c r="E67" s="418"/>
      <c r="F67" s="81"/>
      <c r="G67" s="864"/>
      <c r="H67" s="455" t="s">
        <v>752</v>
      </c>
      <c r="I67" s="418"/>
      <c r="J67" s="418"/>
      <c r="K67" s="418"/>
      <c r="L67" s="418"/>
      <c r="M67" s="418"/>
      <c r="N67" s="418"/>
      <c r="O67" s="418"/>
      <c r="P67" s="418"/>
      <c r="Q67" s="418"/>
      <c r="R67" s="418"/>
      <c r="S67" s="418"/>
      <c r="T67" s="418"/>
      <c r="U67" s="418"/>
      <c r="V67" s="418"/>
      <c r="W67" s="418"/>
      <c r="X67" s="418"/>
      <c r="Y67" s="418"/>
      <c r="Z67" s="418"/>
      <c r="AA67" s="418"/>
      <c r="AB67" s="418"/>
    </row>
    <row r="68" spans="1:29" s="449" customFormat="1" ht="139.5" hidden="1" customHeight="1" x14ac:dyDescent="0.25">
      <c r="A68" s="810"/>
      <c r="B68" s="810"/>
      <c r="C68" s="863"/>
      <c r="D68" s="418"/>
      <c r="E68" s="418"/>
      <c r="F68" s="81"/>
      <c r="G68" s="864"/>
      <c r="H68" s="443"/>
      <c r="I68" s="418"/>
      <c r="J68" s="418" t="s">
        <v>592</v>
      </c>
      <c r="K68" s="456" t="s">
        <v>611</v>
      </c>
      <c r="L68" s="418"/>
      <c r="M68" s="418"/>
      <c r="N68" s="418"/>
      <c r="O68" s="418"/>
      <c r="P68" s="418"/>
      <c r="Q68" s="418"/>
      <c r="R68" s="418"/>
      <c r="S68" s="418"/>
      <c r="T68" s="418"/>
      <c r="U68" s="418"/>
      <c r="V68" s="418"/>
      <c r="W68" s="418"/>
      <c r="X68" s="418"/>
      <c r="Y68" s="418"/>
      <c r="Z68" s="418"/>
      <c r="AA68" s="418"/>
      <c r="AB68" s="418"/>
    </row>
    <row r="69" spans="1:29" s="449" customFormat="1" ht="12.75" hidden="1" customHeight="1" x14ac:dyDescent="0.25">
      <c r="F69" s="82"/>
      <c r="K69" s="457"/>
      <c r="M69" s="458"/>
    </row>
    <row r="70" spans="1:29" s="449" customFormat="1" ht="12.75" customHeight="1" x14ac:dyDescent="0.25">
      <c r="D70" s="720" t="s">
        <v>580</v>
      </c>
      <c r="E70" s="721"/>
      <c r="F70" s="721"/>
      <c r="G70" s="721"/>
      <c r="H70" s="721"/>
      <c r="I70" s="721"/>
      <c r="J70" s="721"/>
      <c r="K70" s="721"/>
      <c r="L70" s="722"/>
      <c r="M70" s="720" t="s">
        <v>581</v>
      </c>
      <c r="N70" s="721"/>
      <c r="O70" s="721"/>
      <c r="P70" s="721"/>
      <c r="Q70" s="721"/>
      <c r="R70" s="721"/>
      <c r="S70" s="721"/>
      <c r="T70" s="721"/>
      <c r="U70" s="722"/>
      <c r="V70" s="720" t="s">
        <v>582</v>
      </c>
      <c r="W70" s="721"/>
      <c r="X70" s="721"/>
      <c r="Y70" s="721"/>
      <c r="Z70" s="721"/>
      <c r="AA70" s="721"/>
      <c r="AB70" s="722"/>
    </row>
    <row r="71" spans="1:29" s="449" customFormat="1" ht="96.75" customHeight="1" x14ac:dyDescent="0.25">
      <c r="D71" s="675" t="s">
        <v>2900</v>
      </c>
      <c r="E71" s="683"/>
      <c r="F71" s="683"/>
      <c r="G71" s="683"/>
      <c r="H71" s="683"/>
      <c r="I71" s="683"/>
      <c r="J71" s="683"/>
      <c r="K71" s="683"/>
      <c r="L71" s="684"/>
      <c r="M71" s="675" t="s">
        <v>753</v>
      </c>
      <c r="N71" s="678"/>
      <c r="O71" s="678"/>
      <c r="P71" s="678"/>
      <c r="Q71" s="678"/>
      <c r="R71" s="678"/>
      <c r="S71" s="678"/>
      <c r="T71" s="678"/>
      <c r="U71" s="679"/>
      <c r="V71" s="849" t="s">
        <v>2901</v>
      </c>
      <c r="W71" s="850"/>
      <c r="X71" s="850"/>
      <c r="Y71" s="850"/>
      <c r="Z71" s="850"/>
      <c r="AA71" s="850"/>
      <c r="AB71" s="851"/>
    </row>
    <row r="72" spans="1:29" s="449" customFormat="1" ht="148.5" customHeight="1" x14ac:dyDescent="0.25">
      <c r="D72" s="675" t="s">
        <v>754</v>
      </c>
      <c r="E72" s="683"/>
      <c r="F72" s="683"/>
      <c r="G72" s="683"/>
      <c r="H72" s="683"/>
      <c r="I72" s="683"/>
      <c r="J72" s="683"/>
      <c r="K72" s="683"/>
      <c r="L72" s="684"/>
      <c r="M72" s="675" t="s">
        <v>755</v>
      </c>
      <c r="N72" s="676"/>
      <c r="O72" s="676"/>
      <c r="P72" s="676"/>
      <c r="Q72" s="676"/>
      <c r="R72" s="676"/>
      <c r="S72" s="676"/>
      <c r="T72" s="676"/>
      <c r="U72" s="677"/>
      <c r="V72" s="852"/>
      <c r="W72" s="853"/>
      <c r="X72" s="853"/>
      <c r="Y72" s="853"/>
      <c r="Z72" s="853"/>
      <c r="AA72" s="853"/>
      <c r="AB72" s="854"/>
    </row>
    <row r="73" spans="1:29" s="449" customFormat="1" ht="171" customHeight="1" x14ac:dyDescent="0.25">
      <c r="H73" s="683" t="s">
        <v>756</v>
      </c>
      <c r="I73" s="683"/>
      <c r="J73" s="683"/>
      <c r="K73" s="683"/>
      <c r="L73" s="684"/>
      <c r="M73" s="675" t="s">
        <v>2902</v>
      </c>
      <c r="N73" s="678"/>
      <c r="O73" s="678"/>
      <c r="P73" s="678"/>
      <c r="Q73" s="678"/>
      <c r="R73" s="678"/>
      <c r="S73" s="678"/>
      <c r="T73" s="678"/>
      <c r="U73" s="679"/>
      <c r="V73" s="852"/>
      <c r="W73" s="853"/>
      <c r="X73" s="853"/>
      <c r="Y73" s="853"/>
      <c r="Z73" s="853"/>
      <c r="AA73" s="853"/>
      <c r="AB73" s="854"/>
    </row>
    <row r="74" spans="1:29" s="449" customFormat="1" ht="97.5" customHeight="1" x14ac:dyDescent="0.25">
      <c r="D74" s="675" t="s">
        <v>757</v>
      </c>
      <c r="E74" s="683"/>
      <c r="F74" s="683"/>
      <c r="G74" s="683"/>
      <c r="H74" s="683"/>
      <c r="I74" s="683"/>
      <c r="J74" s="683"/>
      <c r="K74" s="683"/>
      <c r="L74" s="684"/>
      <c r="M74" s="675" t="s">
        <v>2903</v>
      </c>
      <c r="N74" s="678"/>
      <c r="O74" s="678"/>
      <c r="P74" s="678"/>
      <c r="Q74" s="678"/>
      <c r="R74" s="678"/>
      <c r="S74" s="678"/>
      <c r="T74" s="678"/>
      <c r="U74" s="679"/>
      <c r="V74" s="855"/>
      <c r="W74" s="856"/>
      <c r="X74" s="856"/>
      <c r="Y74" s="856"/>
      <c r="Z74" s="856"/>
      <c r="AA74" s="856"/>
      <c r="AB74" s="857"/>
    </row>
    <row r="77" spans="1:29" s="427" customFormat="1" ht="24.75" customHeight="1" x14ac:dyDescent="0.25">
      <c r="A77" s="730" t="s">
        <v>758</v>
      </c>
      <c r="B77" s="730"/>
      <c r="C77" s="730"/>
      <c r="D77" s="730"/>
      <c r="E77" s="730"/>
      <c r="F77" s="730"/>
      <c r="G77" s="730"/>
      <c r="H77" s="730"/>
      <c r="I77" s="730"/>
      <c r="J77" s="730"/>
      <c r="K77" s="730"/>
      <c r="L77" s="730"/>
      <c r="M77" s="730"/>
      <c r="N77" s="730"/>
      <c r="O77" s="730"/>
      <c r="P77" s="730"/>
      <c r="Q77" s="730"/>
      <c r="R77" s="730"/>
      <c r="S77" s="730"/>
      <c r="T77" s="730"/>
      <c r="U77" s="730"/>
      <c r="V77" s="730"/>
      <c r="W77" s="730"/>
      <c r="X77" s="730"/>
      <c r="Y77" s="730"/>
      <c r="Z77" s="730"/>
      <c r="AA77" s="730"/>
      <c r="AB77" s="730"/>
      <c r="AC77" s="730"/>
    </row>
    <row r="78" spans="1:29" s="427" customFormat="1" ht="53.25" customHeight="1" x14ac:dyDescent="0.25">
      <c r="A78" s="702" t="s">
        <v>537</v>
      </c>
      <c r="B78" s="702" t="s">
        <v>538</v>
      </c>
      <c r="C78" s="702" t="s">
        <v>586</v>
      </c>
      <c r="D78" s="702" t="s">
        <v>540</v>
      </c>
      <c r="E78" s="681" t="s">
        <v>537</v>
      </c>
      <c r="F78" s="681" t="s">
        <v>538</v>
      </c>
      <c r="G78" s="681" t="s">
        <v>586</v>
      </c>
      <c r="H78" s="681" t="s">
        <v>540</v>
      </c>
      <c r="I78" s="702" t="s">
        <v>541</v>
      </c>
      <c r="J78" s="702" t="s">
        <v>588</v>
      </c>
      <c r="K78" s="702" t="s">
        <v>543</v>
      </c>
      <c r="L78" s="702" t="s">
        <v>544</v>
      </c>
      <c r="M78" s="821" t="s">
        <v>545</v>
      </c>
      <c r="N78" s="702" t="s">
        <v>546</v>
      </c>
      <c r="O78" s="702" t="s">
        <v>547</v>
      </c>
      <c r="P78" s="821" t="s">
        <v>548</v>
      </c>
      <c r="Q78" s="702" t="s">
        <v>549</v>
      </c>
      <c r="R78" s="702" t="s">
        <v>12</v>
      </c>
      <c r="S78" s="708" t="s">
        <v>550</v>
      </c>
      <c r="T78" s="709"/>
      <c r="U78" s="710"/>
      <c r="V78" s="708" t="s">
        <v>550</v>
      </c>
      <c r="W78" s="709"/>
      <c r="X78" s="710"/>
      <c r="Y78" s="708" t="s">
        <v>550</v>
      </c>
      <c r="Z78" s="709"/>
      <c r="AA78" s="710"/>
      <c r="AB78" s="821" t="s">
        <v>551</v>
      </c>
      <c r="AC78" s="702" t="s">
        <v>552</v>
      </c>
    </row>
    <row r="79" spans="1:29" s="427" customFormat="1" ht="144" x14ac:dyDescent="0.25">
      <c r="A79" s="703"/>
      <c r="B79" s="703"/>
      <c r="C79" s="703"/>
      <c r="D79" s="703"/>
      <c r="E79" s="681"/>
      <c r="F79" s="681"/>
      <c r="G79" s="681"/>
      <c r="H79" s="681"/>
      <c r="I79" s="703"/>
      <c r="J79" s="703"/>
      <c r="K79" s="703"/>
      <c r="L79" s="703"/>
      <c r="M79" s="822"/>
      <c r="N79" s="703"/>
      <c r="O79" s="703"/>
      <c r="P79" s="822"/>
      <c r="Q79" s="703"/>
      <c r="R79" s="703"/>
      <c r="S79" s="429" t="s">
        <v>553</v>
      </c>
      <c r="T79" s="429" t="s">
        <v>12</v>
      </c>
      <c r="U79" s="429" t="s">
        <v>554</v>
      </c>
      <c r="V79" s="429" t="s">
        <v>555</v>
      </c>
      <c r="W79" s="429" t="s">
        <v>12</v>
      </c>
      <c r="X79" s="429" t="s">
        <v>556</v>
      </c>
      <c r="Y79" s="429" t="s">
        <v>557</v>
      </c>
      <c r="Z79" s="429" t="s">
        <v>12</v>
      </c>
      <c r="AA79" s="429" t="s">
        <v>558</v>
      </c>
      <c r="AB79" s="822"/>
      <c r="AC79" s="703"/>
    </row>
    <row r="80" spans="1:29" s="427" customFormat="1" x14ac:dyDescent="0.25">
      <c r="A80" s="433">
        <v>1</v>
      </c>
      <c r="B80" s="433">
        <v>2</v>
      </c>
      <c r="C80" s="433">
        <v>3</v>
      </c>
      <c r="D80" s="433">
        <v>4</v>
      </c>
      <c r="E80" s="433">
        <v>1</v>
      </c>
      <c r="F80" s="433">
        <v>2</v>
      </c>
      <c r="G80" s="433">
        <v>3</v>
      </c>
      <c r="H80" s="433">
        <v>4</v>
      </c>
      <c r="I80" s="433">
        <v>5</v>
      </c>
      <c r="J80" s="433">
        <v>6</v>
      </c>
      <c r="K80" s="433">
        <v>7</v>
      </c>
      <c r="L80" s="433">
        <v>8</v>
      </c>
      <c r="M80" s="434">
        <v>9</v>
      </c>
      <c r="N80" s="433">
        <v>10</v>
      </c>
      <c r="O80" s="433">
        <v>11</v>
      </c>
      <c r="P80" s="434">
        <v>12</v>
      </c>
      <c r="Q80" s="433">
        <v>13</v>
      </c>
      <c r="R80" s="433">
        <v>14</v>
      </c>
      <c r="S80" s="433">
        <v>15</v>
      </c>
      <c r="T80" s="433">
        <v>16</v>
      </c>
      <c r="U80" s="433">
        <v>17</v>
      </c>
      <c r="V80" s="433">
        <v>18</v>
      </c>
      <c r="W80" s="433">
        <v>19</v>
      </c>
      <c r="X80" s="433">
        <v>20</v>
      </c>
      <c r="Y80" s="433">
        <v>21</v>
      </c>
      <c r="Z80" s="433">
        <v>22</v>
      </c>
      <c r="AA80" s="433">
        <v>23</v>
      </c>
      <c r="AB80" s="433">
        <v>24</v>
      </c>
      <c r="AC80" s="433">
        <v>25</v>
      </c>
    </row>
    <row r="81" spans="1:29" s="427" customFormat="1" ht="18.75" hidden="1" customHeight="1" x14ac:dyDescent="0.25">
      <c r="A81" s="702" t="s">
        <v>559</v>
      </c>
      <c r="B81" s="837" t="s">
        <v>630</v>
      </c>
      <c r="C81" s="994" t="s">
        <v>699</v>
      </c>
      <c r="D81" s="840" t="s">
        <v>562</v>
      </c>
      <c r="E81" s="459"/>
      <c r="F81" s="459"/>
      <c r="G81" s="459"/>
      <c r="H81" s="459"/>
      <c r="I81" s="433" t="s">
        <v>635</v>
      </c>
      <c r="J81" s="433"/>
      <c r="K81" s="433"/>
      <c r="L81" s="433"/>
      <c r="M81" s="434"/>
      <c r="N81" s="433"/>
      <c r="O81" s="433"/>
      <c r="P81" s="434"/>
      <c r="Q81" s="433"/>
      <c r="R81" s="433"/>
      <c r="S81" s="433"/>
      <c r="T81" s="433"/>
      <c r="U81" s="433"/>
      <c r="V81" s="433"/>
      <c r="W81" s="433"/>
      <c r="X81" s="433"/>
      <c r="Y81" s="433"/>
      <c r="Z81" s="433"/>
      <c r="AA81" s="433"/>
      <c r="AB81" s="433"/>
      <c r="AC81" s="433"/>
    </row>
    <row r="82" spans="1:29" s="427" customFormat="1" ht="42" hidden="1" customHeight="1" x14ac:dyDescent="0.25">
      <c r="A82" s="836"/>
      <c r="B82" s="838"/>
      <c r="C82" s="995"/>
      <c r="D82" s="841"/>
      <c r="E82" s="460"/>
      <c r="F82" s="460"/>
      <c r="G82" s="460"/>
      <c r="H82" s="460"/>
      <c r="I82" s="433" t="s">
        <v>700</v>
      </c>
      <c r="J82" s="433"/>
      <c r="K82" s="433"/>
      <c r="L82" s="433"/>
      <c r="M82" s="434"/>
      <c r="N82" s="433"/>
      <c r="O82" s="433"/>
      <c r="P82" s="434"/>
      <c r="Q82" s="433"/>
      <c r="R82" s="433"/>
      <c r="S82" s="433"/>
      <c r="T82" s="433"/>
      <c r="U82" s="433"/>
      <c r="V82" s="433"/>
      <c r="W82" s="433"/>
      <c r="X82" s="433"/>
      <c r="Y82" s="433"/>
      <c r="Z82" s="433"/>
      <c r="AA82" s="433"/>
      <c r="AB82" s="433"/>
      <c r="AC82" s="433"/>
    </row>
    <row r="83" spans="1:29" s="427" customFormat="1" ht="351.75" customHeight="1" x14ac:dyDescent="0.25">
      <c r="A83" s="836"/>
      <c r="B83" s="838"/>
      <c r="C83" s="995"/>
      <c r="D83" s="841"/>
      <c r="E83" s="84" t="s">
        <v>559</v>
      </c>
      <c r="F83" s="83" t="s">
        <v>630</v>
      </c>
      <c r="G83" s="993" t="s">
        <v>561</v>
      </c>
      <c r="H83" s="461" t="s">
        <v>562</v>
      </c>
      <c r="I83" s="462" t="s">
        <v>653</v>
      </c>
      <c r="J83" s="462" t="s">
        <v>759</v>
      </c>
      <c r="K83" s="462" t="s">
        <v>760</v>
      </c>
      <c r="L83" s="462" t="s">
        <v>761</v>
      </c>
      <c r="M83" s="462" t="s">
        <v>762</v>
      </c>
      <c r="N83" s="415" t="s">
        <v>763</v>
      </c>
      <c r="O83" s="462" t="s">
        <v>764</v>
      </c>
      <c r="P83" s="462" t="s">
        <v>765</v>
      </c>
      <c r="Q83" s="415" t="s">
        <v>766</v>
      </c>
      <c r="R83" s="463" t="s">
        <v>767</v>
      </c>
      <c r="S83" s="462" t="s">
        <v>768</v>
      </c>
      <c r="T83" s="464">
        <v>38</v>
      </c>
      <c r="U83" s="452" t="s">
        <v>769</v>
      </c>
      <c r="V83" s="462" t="s">
        <v>770</v>
      </c>
      <c r="W83" s="462">
        <v>38</v>
      </c>
      <c r="X83" s="452" t="s">
        <v>771</v>
      </c>
      <c r="Y83" s="462" t="s">
        <v>772</v>
      </c>
      <c r="Z83" s="464">
        <v>38</v>
      </c>
      <c r="AA83" s="452" t="s">
        <v>773</v>
      </c>
      <c r="AB83" s="462" t="s">
        <v>774</v>
      </c>
      <c r="AC83" s="465"/>
    </row>
    <row r="84" spans="1:29" s="427" customFormat="1" ht="45.75" hidden="1" customHeight="1" x14ac:dyDescent="0.25">
      <c r="A84" s="836"/>
      <c r="B84" s="838"/>
      <c r="C84" s="995"/>
      <c r="D84" s="841"/>
      <c r="E84" s="466"/>
      <c r="F84" s="466"/>
      <c r="G84" s="85"/>
      <c r="H84" s="466"/>
      <c r="I84" s="467" t="s">
        <v>751</v>
      </c>
      <c r="J84" s="468"/>
      <c r="K84" s="468"/>
      <c r="L84" s="468"/>
      <c r="M84" s="469"/>
      <c r="N84" s="470"/>
      <c r="O84" s="471"/>
      <c r="P84" s="472"/>
      <c r="Q84" s="471"/>
      <c r="R84" s="471"/>
      <c r="S84" s="471"/>
      <c r="T84" s="467"/>
      <c r="U84" s="467"/>
      <c r="V84" s="467"/>
      <c r="W84" s="467"/>
      <c r="X84" s="467"/>
      <c r="Y84" s="467"/>
      <c r="Z84" s="467"/>
      <c r="AA84" s="473"/>
      <c r="AB84" s="474"/>
      <c r="AC84" s="475"/>
    </row>
    <row r="85" spans="1:29" s="427" customFormat="1" ht="53.25" hidden="1" customHeight="1" x14ac:dyDescent="0.25">
      <c r="A85" s="836"/>
      <c r="B85" s="838"/>
      <c r="C85" s="995"/>
      <c r="D85" s="841"/>
      <c r="E85" s="466"/>
      <c r="F85" s="466"/>
      <c r="G85" s="85"/>
      <c r="H85" s="466"/>
      <c r="I85" s="476" t="s">
        <v>752</v>
      </c>
      <c r="J85" s="136"/>
      <c r="K85" s="136"/>
      <c r="L85" s="136"/>
      <c r="M85" s="447"/>
      <c r="N85" s="477"/>
      <c r="O85" s="477"/>
      <c r="P85" s="447"/>
      <c r="Q85" s="477"/>
      <c r="R85" s="477"/>
      <c r="S85" s="477"/>
      <c r="T85" s="136"/>
      <c r="U85" s="136"/>
      <c r="V85" s="136"/>
      <c r="W85" s="136"/>
      <c r="X85" s="136"/>
      <c r="Y85" s="136"/>
      <c r="Z85" s="136"/>
      <c r="AA85" s="478"/>
      <c r="AB85" s="433"/>
      <c r="AC85" s="433"/>
    </row>
    <row r="86" spans="1:29" s="427" customFormat="1" ht="58.5" hidden="1" customHeight="1" x14ac:dyDescent="0.25">
      <c r="A86" s="703"/>
      <c r="B86" s="839"/>
      <c r="C86" s="996"/>
      <c r="D86" s="842"/>
      <c r="E86" s="466"/>
      <c r="F86" s="466"/>
      <c r="G86" s="85"/>
      <c r="H86" s="466"/>
      <c r="I86" s="479"/>
      <c r="J86" s="479"/>
      <c r="K86" s="480" t="s">
        <v>592</v>
      </c>
      <c r="L86" s="480" t="s">
        <v>611</v>
      </c>
      <c r="M86" s="481"/>
      <c r="N86" s="482"/>
      <c r="O86" s="482"/>
      <c r="P86" s="481"/>
      <c r="Q86" s="482"/>
      <c r="R86" s="482"/>
      <c r="S86" s="482"/>
      <c r="T86" s="479"/>
      <c r="U86" s="479"/>
      <c r="V86" s="479"/>
      <c r="W86" s="479"/>
      <c r="X86" s="479"/>
      <c r="Y86" s="479"/>
      <c r="Z86" s="479"/>
      <c r="AA86" s="483"/>
      <c r="AB86" s="484"/>
      <c r="AC86" s="484"/>
    </row>
    <row r="87" spans="1:29" s="485" customFormat="1" ht="344.25" customHeight="1" x14ac:dyDescent="0.25">
      <c r="E87" s="782" t="s">
        <v>2904</v>
      </c>
      <c r="F87" s="797"/>
      <c r="G87" s="797"/>
      <c r="H87" s="797"/>
      <c r="I87" s="797"/>
      <c r="J87" s="797"/>
      <c r="K87" s="797"/>
      <c r="L87" s="782" t="s">
        <v>2905</v>
      </c>
      <c r="M87" s="797"/>
      <c r="N87" s="797"/>
      <c r="O87" s="797"/>
      <c r="P87" s="782" t="s">
        <v>2906</v>
      </c>
      <c r="Q87" s="782"/>
      <c r="R87" s="782"/>
      <c r="S87" s="782"/>
      <c r="T87" s="782"/>
      <c r="U87" s="782"/>
      <c r="V87" s="782"/>
      <c r="W87" s="782"/>
      <c r="X87" s="782"/>
      <c r="Y87" s="782"/>
      <c r="Z87" s="782"/>
      <c r="AA87" s="782"/>
      <c r="AB87" s="782"/>
      <c r="AC87" s="782"/>
    </row>
    <row r="90" spans="1:29" s="427" customFormat="1" x14ac:dyDescent="0.25">
      <c r="A90" s="843" t="s">
        <v>775</v>
      </c>
      <c r="B90" s="843"/>
      <c r="C90" s="843"/>
      <c r="D90" s="843"/>
      <c r="E90" s="843"/>
      <c r="F90" s="843"/>
      <c r="G90" s="843"/>
      <c r="H90" s="843"/>
      <c r="I90" s="843"/>
      <c r="J90" s="843"/>
      <c r="K90" s="843"/>
      <c r="L90" s="843"/>
      <c r="M90" s="843"/>
      <c r="N90" s="843"/>
      <c r="O90" s="843"/>
      <c r="P90" s="843"/>
      <c r="Q90" s="843"/>
      <c r="R90" s="843"/>
      <c r="S90" s="843"/>
      <c r="T90" s="843"/>
      <c r="U90" s="843"/>
      <c r="V90" s="843"/>
      <c r="W90" s="843"/>
      <c r="X90" s="843"/>
      <c r="Y90" s="843"/>
    </row>
    <row r="91" spans="1:29" s="194" customFormat="1" ht="29.25" customHeight="1" x14ac:dyDescent="0.25">
      <c r="A91" s="844" t="s">
        <v>537</v>
      </c>
      <c r="B91" s="844" t="s">
        <v>538</v>
      </c>
      <c r="C91" s="809" t="s">
        <v>586</v>
      </c>
      <c r="D91" s="809" t="s">
        <v>540</v>
      </c>
      <c r="E91" s="809" t="s">
        <v>587</v>
      </c>
      <c r="F91" s="809" t="s">
        <v>588</v>
      </c>
      <c r="G91" s="809" t="s">
        <v>543</v>
      </c>
      <c r="H91" s="809" t="s">
        <v>544</v>
      </c>
      <c r="I91" s="809" t="s">
        <v>545</v>
      </c>
      <c r="J91" s="809" t="s">
        <v>546</v>
      </c>
      <c r="K91" s="809" t="s">
        <v>547</v>
      </c>
      <c r="L91" s="809" t="s">
        <v>548</v>
      </c>
      <c r="M91" s="809" t="s">
        <v>549</v>
      </c>
      <c r="N91" s="809" t="s">
        <v>12</v>
      </c>
      <c r="O91" s="846" t="s">
        <v>550</v>
      </c>
      <c r="P91" s="847"/>
      <c r="Q91" s="848"/>
      <c r="R91" s="846" t="s">
        <v>550</v>
      </c>
      <c r="S91" s="847"/>
      <c r="T91" s="848"/>
      <c r="U91" s="846" t="s">
        <v>550</v>
      </c>
      <c r="V91" s="847"/>
      <c r="W91" s="848"/>
      <c r="X91" s="809" t="s">
        <v>551</v>
      </c>
      <c r="Y91" s="809" t="s">
        <v>552</v>
      </c>
    </row>
    <row r="92" spans="1:29" s="194" customFormat="1" ht="86.25" customHeight="1" x14ac:dyDescent="0.25">
      <c r="A92" s="845"/>
      <c r="B92" s="845"/>
      <c r="C92" s="810"/>
      <c r="D92" s="810"/>
      <c r="E92" s="810"/>
      <c r="F92" s="810"/>
      <c r="G92" s="810"/>
      <c r="H92" s="810"/>
      <c r="I92" s="810"/>
      <c r="J92" s="810"/>
      <c r="K92" s="810"/>
      <c r="L92" s="810"/>
      <c r="M92" s="810"/>
      <c r="N92" s="810"/>
      <c r="O92" s="416" t="s">
        <v>553</v>
      </c>
      <c r="P92" s="416" t="s">
        <v>12</v>
      </c>
      <c r="Q92" s="416" t="s">
        <v>554</v>
      </c>
      <c r="R92" s="416" t="s">
        <v>555</v>
      </c>
      <c r="S92" s="416" t="s">
        <v>12</v>
      </c>
      <c r="T92" s="416" t="s">
        <v>556</v>
      </c>
      <c r="U92" s="416" t="s">
        <v>557</v>
      </c>
      <c r="V92" s="416" t="s">
        <v>12</v>
      </c>
      <c r="W92" s="416" t="s">
        <v>558</v>
      </c>
      <c r="X92" s="810"/>
      <c r="Y92" s="810"/>
    </row>
    <row r="93" spans="1:29" s="427" customFormat="1" x14ac:dyDescent="0.25">
      <c r="A93" s="417">
        <v>1</v>
      </c>
      <c r="B93" s="417">
        <v>2</v>
      </c>
      <c r="C93" s="417">
        <v>3</v>
      </c>
      <c r="D93" s="417">
        <v>4</v>
      </c>
      <c r="E93" s="417">
        <v>5</v>
      </c>
      <c r="F93" s="417">
        <v>6</v>
      </c>
      <c r="G93" s="417">
        <v>7</v>
      </c>
      <c r="H93" s="417">
        <v>8</v>
      </c>
      <c r="I93" s="417">
        <v>9</v>
      </c>
      <c r="J93" s="417">
        <v>10</v>
      </c>
      <c r="K93" s="417">
        <v>11</v>
      </c>
      <c r="L93" s="417">
        <v>12</v>
      </c>
      <c r="M93" s="417">
        <v>13</v>
      </c>
      <c r="N93" s="417">
        <v>14</v>
      </c>
      <c r="O93" s="417">
        <v>15</v>
      </c>
      <c r="P93" s="417">
        <v>16</v>
      </c>
      <c r="Q93" s="417">
        <v>17</v>
      </c>
      <c r="R93" s="417">
        <v>18</v>
      </c>
      <c r="S93" s="417">
        <v>19</v>
      </c>
      <c r="T93" s="417">
        <v>20</v>
      </c>
      <c r="U93" s="417">
        <v>21</v>
      </c>
      <c r="V93" s="417">
        <v>22</v>
      </c>
      <c r="W93" s="417">
        <v>23</v>
      </c>
      <c r="X93" s="417">
        <v>24</v>
      </c>
      <c r="Y93" s="417">
        <v>25</v>
      </c>
    </row>
    <row r="94" spans="1:29" s="427" customFormat="1" ht="409.5" customHeight="1" x14ac:dyDescent="0.25">
      <c r="A94" s="452" t="s">
        <v>559</v>
      </c>
      <c r="B94" s="486" t="s">
        <v>630</v>
      </c>
      <c r="C94" s="627" t="s">
        <v>561</v>
      </c>
      <c r="D94" s="486" t="s">
        <v>562</v>
      </c>
      <c r="E94" s="452" t="s">
        <v>653</v>
      </c>
      <c r="F94" s="452" t="s">
        <v>776</v>
      </c>
      <c r="G94" s="452" t="s">
        <v>777</v>
      </c>
      <c r="H94" s="452" t="s">
        <v>778</v>
      </c>
      <c r="I94" s="452" t="s">
        <v>779</v>
      </c>
      <c r="J94" s="452" t="s">
        <v>780</v>
      </c>
      <c r="K94" s="452" t="s">
        <v>781</v>
      </c>
      <c r="L94" s="452" t="s">
        <v>780</v>
      </c>
      <c r="M94" s="452" t="s">
        <v>782</v>
      </c>
      <c r="N94" s="452" t="s">
        <v>572</v>
      </c>
      <c r="O94" s="452" t="s">
        <v>783</v>
      </c>
      <c r="P94" s="452">
        <v>75</v>
      </c>
      <c r="Q94" s="452" t="s">
        <v>784</v>
      </c>
      <c r="R94" s="452" t="s">
        <v>785</v>
      </c>
      <c r="S94" s="452">
        <v>75</v>
      </c>
      <c r="T94" s="452" t="s">
        <v>786</v>
      </c>
      <c r="U94" s="452" t="s">
        <v>787</v>
      </c>
      <c r="V94" s="452">
        <v>75</v>
      </c>
      <c r="W94" s="452" t="s">
        <v>788</v>
      </c>
      <c r="X94" s="452" t="s">
        <v>789</v>
      </c>
      <c r="Y94" s="452"/>
    </row>
    <row r="95" spans="1:29" s="427" customFormat="1" ht="165.75" customHeight="1" x14ac:dyDescent="0.25">
      <c r="A95" s="668" t="s">
        <v>2907</v>
      </c>
      <c r="B95" s="668"/>
      <c r="C95" s="668"/>
      <c r="D95" s="668"/>
      <c r="E95" s="668"/>
      <c r="F95" s="668"/>
      <c r="G95" s="668"/>
      <c r="H95" s="668"/>
      <c r="I95" s="668"/>
      <c r="J95" s="668"/>
      <c r="K95" s="782" t="s">
        <v>2908</v>
      </c>
      <c r="L95" s="797"/>
      <c r="M95" s="797"/>
      <c r="N95" s="797"/>
      <c r="O95" s="797"/>
      <c r="P95" s="797"/>
      <c r="Q95" s="797"/>
      <c r="R95" s="797"/>
      <c r="S95" s="782" t="s">
        <v>2909</v>
      </c>
      <c r="T95" s="797"/>
      <c r="U95" s="797"/>
      <c r="V95" s="797"/>
      <c r="W95" s="797"/>
      <c r="X95" s="797"/>
      <c r="Y95" s="797"/>
    </row>
    <row r="98" spans="1:27" s="487" customFormat="1" x14ac:dyDescent="0.25">
      <c r="A98" s="824" t="s">
        <v>790</v>
      </c>
      <c r="B98" s="680"/>
      <c r="C98" s="680"/>
      <c r="D98" s="680"/>
      <c r="E98" s="680"/>
      <c r="F98" s="680"/>
      <c r="G98" s="680"/>
      <c r="H98" s="680"/>
      <c r="I98" s="680"/>
      <c r="J98" s="680"/>
      <c r="K98" s="680"/>
      <c r="L98" s="680"/>
      <c r="M98" s="680"/>
      <c r="N98" s="680"/>
      <c r="O98" s="680"/>
      <c r="P98" s="680"/>
      <c r="Q98" s="680"/>
      <c r="R98" s="680"/>
      <c r="S98" s="680"/>
      <c r="T98" s="680"/>
      <c r="U98" s="680"/>
      <c r="V98" s="680"/>
      <c r="W98" s="680"/>
      <c r="X98" s="680"/>
      <c r="Y98" s="680"/>
      <c r="Z98" s="680"/>
      <c r="AA98" s="680"/>
    </row>
    <row r="99" spans="1:27" s="485" customFormat="1" ht="26.25" customHeight="1" x14ac:dyDescent="0.25">
      <c r="A99" s="825" t="s">
        <v>537</v>
      </c>
      <c r="B99" s="825" t="s">
        <v>538</v>
      </c>
      <c r="C99" s="686" t="s">
        <v>586</v>
      </c>
      <c r="D99" s="686" t="s">
        <v>540</v>
      </c>
      <c r="E99" s="825" t="s">
        <v>541</v>
      </c>
      <c r="F99" s="825" t="s">
        <v>542</v>
      </c>
      <c r="G99" s="825" t="s">
        <v>543</v>
      </c>
      <c r="H99" s="825" t="s">
        <v>544</v>
      </c>
      <c r="I99" s="825" t="s">
        <v>545</v>
      </c>
      <c r="J99" s="825" t="s">
        <v>546</v>
      </c>
      <c r="K99" s="825" t="s">
        <v>547</v>
      </c>
      <c r="L99" s="825" t="s">
        <v>548</v>
      </c>
      <c r="M99" s="826" t="s">
        <v>549</v>
      </c>
      <c r="N99" s="686" t="s">
        <v>12</v>
      </c>
      <c r="O99" s="828" t="s">
        <v>550</v>
      </c>
      <c r="P99" s="828"/>
      <c r="Q99" s="828"/>
      <c r="R99" s="828" t="s">
        <v>550</v>
      </c>
      <c r="S99" s="828"/>
      <c r="T99" s="828"/>
      <c r="U99" s="828" t="s">
        <v>550</v>
      </c>
      <c r="V99" s="828"/>
      <c r="W99" s="828"/>
      <c r="X99" s="686" t="s">
        <v>551</v>
      </c>
      <c r="Y99" s="686" t="s">
        <v>552</v>
      </c>
      <c r="Z99" s="686" t="s">
        <v>551</v>
      </c>
      <c r="AA99" s="686" t="s">
        <v>552</v>
      </c>
    </row>
    <row r="100" spans="1:27" s="487" customFormat="1" ht="63.75" customHeight="1" x14ac:dyDescent="0.25">
      <c r="A100" s="825"/>
      <c r="B100" s="825"/>
      <c r="C100" s="686"/>
      <c r="D100" s="686"/>
      <c r="E100" s="825"/>
      <c r="F100" s="825"/>
      <c r="G100" s="825"/>
      <c r="H100" s="825"/>
      <c r="I100" s="825"/>
      <c r="J100" s="825"/>
      <c r="K100" s="825"/>
      <c r="L100" s="825"/>
      <c r="M100" s="827"/>
      <c r="N100" s="686"/>
      <c r="O100" s="450" t="s">
        <v>553</v>
      </c>
      <c r="P100" s="450" t="s">
        <v>12</v>
      </c>
      <c r="Q100" s="450" t="s">
        <v>554</v>
      </c>
      <c r="R100" s="450" t="s">
        <v>555</v>
      </c>
      <c r="S100" s="450" t="s">
        <v>12</v>
      </c>
      <c r="T100" s="450" t="s">
        <v>556</v>
      </c>
      <c r="U100" s="450" t="s">
        <v>557</v>
      </c>
      <c r="V100" s="450" t="s">
        <v>12</v>
      </c>
      <c r="W100" s="450" t="s">
        <v>558</v>
      </c>
      <c r="X100" s="829"/>
      <c r="Y100" s="686"/>
      <c r="Z100" s="686"/>
      <c r="AA100" s="686"/>
    </row>
    <row r="101" spans="1:27" s="487" customFormat="1" x14ac:dyDescent="0.25">
      <c r="A101" s="417">
        <v>1</v>
      </c>
      <c r="B101" s="417">
        <v>2</v>
      </c>
      <c r="C101" s="417">
        <v>3</v>
      </c>
      <c r="D101" s="417">
        <v>4</v>
      </c>
      <c r="E101" s="417">
        <v>5</v>
      </c>
      <c r="F101" s="417">
        <v>6</v>
      </c>
      <c r="G101" s="417">
        <v>7</v>
      </c>
      <c r="H101" s="417">
        <v>8</v>
      </c>
      <c r="I101" s="417">
        <v>9</v>
      </c>
      <c r="J101" s="417">
        <v>10</v>
      </c>
      <c r="K101" s="417">
        <v>11</v>
      </c>
      <c r="L101" s="417">
        <v>12</v>
      </c>
      <c r="M101" s="417">
        <v>13</v>
      </c>
      <c r="N101" s="417">
        <v>14</v>
      </c>
      <c r="O101" s="417">
        <v>15</v>
      </c>
      <c r="P101" s="417">
        <v>16</v>
      </c>
      <c r="Q101" s="417">
        <v>17</v>
      </c>
      <c r="R101" s="417">
        <v>18</v>
      </c>
      <c r="S101" s="417">
        <v>19</v>
      </c>
      <c r="T101" s="417">
        <v>20</v>
      </c>
      <c r="U101" s="417">
        <v>21</v>
      </c>
      <c r="V101" s="417">
        <v>22</v>
      </c>
      <c r="W101" s="417">
        <v>23</v>
      </c>
      <c r="X101" s="417">
        <v>24</v>
      </c>
      <c r="Y101" s="417">
        <v>25</v>
      </c>
      <c r="Z101" s="450">
        <v>24</v>
      </c>
      <c r="AA101" s="450">
        <v>25</v>
      </c>
    </row>
    <row r="102" spans="1:27" s="488" customFormat="1" ht="54.75" hidden="1" customHeight="1" x14ac:dyDescent="0.25">
      <c r="A102" s="79"/>
      <c r="B102" s="86"/>
      <c r="D102" s="489"/>
      <c r="E102" s="490"/>
      <c r="F102" s="491"/>
      <c r="G102" s="489"/>
      <c r="H102" s="492"/>
      <c r="I102" s="11"/>
      <c r="J102" s="11"/>
      <c r="K102" s="11"/>
      <c r="L102" s="11" t="s">
        <v>791</v>
      </c>
      <c r="M102" s="11" t="s">
        <v>792</v>
      </c>
      <c r="N102" s="493"/>
      <c r="O102" s="494"/>
      <c r="P102" s="495"/>
      <c r="Q102" s="496"/>
      <c r="R102" s="497"/>
      <c r="S102" s="498"/>
      <c r="T102" s="499"/>
      <c r="U102" s="500"/>
      <c r="V102" s="501"/>
      <c r="W102" s="501"/>
      <c r="X102" s="6"/>
      <c r="Y102" s="6"/>
      <c r="Z102" s="502"/>
      <c r="AA102" s="502"/>
    </row>
    <row r="103" spans="1:27" s="504" customFormat="1" ht="232.5" customHeight="1" x14ac:dyDescent="0.25">
      <c r="A103" s="81" t="s">
        <v>559</v>
      </c>
      <c r="B103" s="81" t="s">
        <v>630</v>
      </c>
      <c r="C103" s="997" t="s">
        <v>561</v>
      </c>
      <c r="D103" s="81" t="s">
        <v>562</v>
      </c>
      <c r="E103" s="81" t="s">
        <v>563</v>
      </c>
      <c r="F103" s="81" t="s">
        <v>793</v>
      </c>
      <c r="G103" s="81" t="s">
        <v>794</v>
      </c>
      <c r="H103" s="81" t="s">
        <v>795</v>
      </c>
      <c r="I103" s="81" t="s">
        <v>796</v>
      </c>
      <c r="J103" s="81" t="s">
        <v>797</v>
      </c>
      <c r="K103" s="81" t="s">
        <v>798</v>
      </c>
      <c r="L103" s="81" t="s">
        <v>799</v>
      </c>
      <c r="M103" s="81" t="s">
        <v>800</v>
      </c>
      <c r="N103" s="81" t="s">
        <v>801</v>
      </c>
      <c r="O103" s="81" t="s">
        <v>802</v>
      </c>
      <c r="P103" s="81" t="s">
        <v>803</v>
      </c>
      <c r="Q103" s="81" t="s">
        <v>804</v>
      </c>
      <c r="R103" s="81" t="s">
        <v>802</v>
      </c>
      <c r="S103" s="81" t="s">
        <v>805</v>
      </c>
      <c r="T103" s="81" t="s">
        <v>806</v>
      </c>
      <c r="U103" s="81" t="s">
        <v>802</v>
      </c>
      <c r="V103" s="81" t="s">
        <v>807</v>
      </c>
      <c r="W103" s="81" t="s">
        <v>808</v>
      </c>
      <c r="X103" s="503" t="s">
        <v>77</v>
      </c>
      <c r="Y103" s="503" t="s">
        <v>77</v>
      </c>
      <c r="Z103" s="81" t="s">
        <v>809</v>
      </c>
      <c r="AA103" s="81" t="s">
        <v>211</v>
      </c>
    </row>
    <row r="104" spans="1:27" s="487" customFormat="1" ht="64.5" hidden="1" customHeight="1" x14ac:dyDescent="0.25">
      <c r="A104" s="505"/>
      <c r="B104" s="505"/>
      <c r="C104" s="416"/>
      <c r="D104" s="505"/>
      <c r="E104" s="107"/>
      <c r="F104" s="506"/>
      <c r="G104" s="505"/>
      <c r="H104" s="507"/>
      <c r="I104" s="506"/>
      <c r="J104" s="507"/>
      <c r="K104" s="506"/>
      <c r="L104" s="506"/>
      <c r="M104" s="506"/>
      <c r="N104" s="506"/>
      <c r="O104" s="508"/>
      <c r="P104" s="508"/>
      <c r="Q104" s="508"/>
      <c r="R104" s="509"/>
      <c r="S104" s="510"/>
      <c r="T104" s="510"/>
      <c r="U104" s="511"/>
      <c r="V104" s="511"/>
      <c r="W104" s="511"/>
      <c r="X104" s="512"/>
      <c r="Y104" s="512"/>
      <c r="Z104" s="512"/>
      <c r="AA104" s="512"/>
    </row>
    <row r="105" spans="1:27" s="487" customFormat="1" ht="64.5" hidden="1" customHeight="1" x14ac:dyDescent="0.25">
      <c r="A105" s="505"/>
      <c r="B105" s="505"/>
      <c r="C105" s="416"/>
      <c r="D105" s="505"/>
      <c r="E105" s="107"/>
      <c r="F105" s="506"/>
      <c r="G105" s="505"/>
      <c r="H105" s="512"/>
      <c r="I105" s="506"/>
      <c r="J105" s="507"/>
      <c r="K105" s="506"/>
      <c r="L105" s="506"/>
      <c r="M105" s="506"/>
      <c r="N105" s="506"/>
      <c r="O105" s="508"/>
      <c r="P105" s="508"/>
      <c r="Q105" s="508"/>
      <c r="R105" s="509"/>
      <c r="S105" s="510"/>
      <c r="T105" s="510"/>
      <c r="U105" s="511"/>
      <c r="V105" s="511"/>
      <c r="W105" s="511"/>
      <c r="X105" s="512"/>
      <c r="Y105" s="512"/>
      <c r="Z105" s="512"/>
      <c r="AA105" s="512"/>
    </row>
    <row r="106" spans="1:27" s="487" customFormat="1" ht="70.5" hidden="1" customHeight="1" x14ac:dyDescent="0.25">
      <c r="A106" s="505"/>
      <c r="B106" s="505"/>
      <c r="C106" s="416"/>
      <c r="D106" s="505"/>
      <c r="E106" s="107"/>
      <c r="F106" s="506"/>
      <c r="G106" s="505"/>
      <c r="H106" s="512"/>
      <c r="I106" s="506"/>
      <c r="J106" s="507"/>
      <c r="K106" s="506"/>
      <c r="L106" s="506"/>
      <c r="M106" s="506"/>
      <c r="N106" s="506"/>
      <c r="O106" s="508"/>
      <c r="P106" s="508"/>
      <c r="Q106" s="508"/>
      <c r="R106" s="509"/>
      <c r="S106" s="510"/>
      <c r="T106" s="510"/>
      <c r="U106" s="511"/>
      <c r="V106" s="511"/>
      <c r="W106" s="511"/>
      <c r="X106" s="512"/>
      <c r="Y106" s="512"/>
      <c r="Z106" s="512"/>
      <c r="AA106" s="512"/>
    </row>
    <row r="107" spans="1:27" s="487" customFormat="1" ht="72" hidden="1" customHeight="1" x14ac:dyDescent="0.25">
      <c r="A107" s="505"/>
      <c r="B107" s="505"/>
      <c r="C107" s="416"/>
      <c r="D107" s="505"/>
      <c r="E107" s="107"/>
      <c r="F107" s="506"/>
      <c r="G107" s="505"/>
      <c r="H107" s="512"/>
      <c r="I107" s="506"/>
      <c r="J107" s="507"/>
      <c r="K107" s="506"/>
      <c r="L107" s="506"/>
      <c r="M107" s="506"/>
      <c r="N107" s="506"/>
      <c r="O107" s="508"/>
      <c r="P107" s="508"/>
      <c r="Q107" s="508"/>
      <c r="R107" s="509"/>
      <c r="S107" s="510"/>
      <c r="T107" s="510"/>
      <c r="U107" s="511"/>
      <c r="V107" s="511"/>
      <c r="W107" s="511"/>
      <c r="X107" s="512"/>
      <c r="Y107" s="512"/>
      <c r="Z107" s="512"/>
      <c r="AA107" s="512"/>
    </row>
    <row r="108" spans="1:27" s="487" customFormat="1" ht="51.75" hidden="1" customHeight="1" x14ac:dyDescent="0.25">
      <c r="A108" s="505"/>
      <c r="B108" s="505"/>
      <c r="C108" s="416"/>
      <c r="D108" s="505"/>
      <c r="E108" s="107"/>
      <c r="F108" s="506"/>
      <c r="G108" s="505"/>
      <c r="H108" s="512"/>
      <c r="I108" s="506"/>
      <c r="J108" s="507"/>
      <c r="K108" s="506"/>
      <c r="L108" s="512"/>
      <c r="M108" s="506"/>
      <c r="N108" s="506"/>
      <c r="O108" s="508"/>
      <c r="P108" s="508"/>
      <c r="Q108" s="508"/>
      <c r="R108" s="509"/>
      <c r="S108" s="510"/>
      <c r="T108" s="510"/>
      <c r="U108" s="511"/>
      <c r="V108" s="511"/>
      <c r="W108" s="511"/>
      <c r="X108" s="512"/>
      <c r="Y108" s="512"/>
      <c r="Z108" s="512"/>
      <c r="AA108" s="512"/>
    </row>
    <row r="109" spans="1:27" s="487" customFormat="1" ht="50.1" hidden="1" customHeight="1" x14ac:dyDescent="0.25">
      <c r="A109" s="513"/>
      <c r="B109" s="513"/>
      <c r="C109" s="513"/>
      <c r="D109" s="513"/>
      <c r="E109" s="514"/>
      <c r="F109" s="513"/>
      <c r="G109" s="513"/>
      <c r="H109" s="513"/>
      <c r="I109" s="513"/>
      <c r="J109" s="513"/>
      <c r="K109" s="515"/>
      <c r="L109" s="513"/>
      <c r="M109" s="515"/>
      <c r="N109" s="516"/>
      <c r="O109" s="517"/>
      <c r="P109" s="518"/>
      <c r="Q109" s="519"/>
      <c r="R109" s="520"/>
      <c r="S109" s="521"/>
      <c r="T109" s="522"/>
      <c r="U109" s="523"/>
      <c r="V109" s="524"/>
      <c r="W109" s="524"/>
      <c r="X109" s="513"/>
      <c r="Y109" s="513"/>
    </row>
    <row r="110" spans="1:27" s="487" customFormat="1" ht="61.5" hidden="1" customHeight="1" x14ac:dyDescent="0.25">
      <c r="A110" s="512"/>
      <c r="B110" s="512"/>
      <c r="C110" s="512"/>
      <c r="D110" s="512"/>
      <c r="E110" s="512"/>
      <c r="F110" s="512"/>
      <c r="G110" s="512"/>
      <c r="H110" s="507"/>
      <c r="I110" s="512"/>
      <c r="K110" s="525"/>
      <c r="L110" s="512"/>
      <c r="M110" s="512"/>
      <c r="N110" s="526"/>
      <c r="O110" s="527"/>
      <c r="P110" s="528"/>
      <c r="Q110" s="529"/>
      <c r="R110" s="530"/>
      <c r="S110" s="510"/>
      <c r="T110" s="531"/>
      <c r="U110" s="532"/>
      <c r="V110" s="511"/>
      <c r="W110" s="511"/>
      <c r="X110" s="512"/>
      <c r="Y110" s="512"/>
    </row>
    <row r="111" spans="1:27" s="487" customFormat="1" ht="50.1" hidden="1" customHeight="1" x14ac:dyDescent="0.25">
      <c r="A111" s="512"/>
      <c r="B111" s="512"/>
      <c r="C111" s="512"/>
      <c r="D111" s="512"/>
      <c r="E111" s="512"/>
      <c r="F111" s="512"/>
      <c r="G111" s="512"/>
      <c r="H111" s="507"/>
      <c r="I111" s="512"/>
      <c r="J111" s="512"/>
      <c r="K111" s="525"/>
      <c r="L111" s="512"/>
      <c r="M111" s="512"/>
      <c r="N111" s="526"/>
      <c r="O111" s="527"/>
      <c r="P111" s="528"/>
      <c r="Q111" s="529"/>
      <c r="R111" s="530"/>
      <c r="S111" s="510"/>
      <c r="T111" s="531"/>
      <c r="U111" s="532"/>
      <c r="V111" s="511"/>
      <c r="W111" s="511"/>
      <c r="X111" s="512"/>
      <c r="Y111" s="512"/>
    </row>
    <row r="112" spans="1:27" s="487" customFormat="1" ht="50.1" hidden="1" customHeight="1" x14ac:dyDescent="0.25">
      <c r="A112" s="512"/>
      <c r="B112" s="512"/>
      <c r="C112" s="512"/>
      <c r="D112" s="512"/>
      <c r="E112" s="512"/>
      <c r="F112" s="512"/>
      <c r="G112" s="512"/>
      <c r="H112" s="507"/>
      <c r="I112" s="512"/>
      <c r="J112" s="512"/>
      <c r="K112" s="525"/>
      <c r="L112" s="512"/>
      <c r="M112" s="512"/>
      <c r="N112" s="526"/>
      <c r="O112" s="527"/>
      <c r="P112" s="528"/>
      <c r="Q112" s="529"/>
      <c r="R112" s="530"/>
      <c r="S112" s="510"/>
      <c r="T112" s="531"/>
      <c r="U112" s="532"/>
      <c r="V112" s="511"/>
      <c r="W112" s="511"/>
      <c r="X112" s="512"/>
      <c r="Y112" s="512"/>
    </row>
    <row r="113" spans="1:25" s="487" customFormat="1" ht="50.1" hidden="1" customHeight="1" x14ac:dyDescent="0.25">
      <c r="A113" s="512"/>
      <c r="B113" s="512"/>
      <c r="C113" s="512"/>
      <c r="D113" s="512"/>
      <c r="E113" s="512"/>
      <c r="F113" s="512"/>
      <c r="G113" s="512"/>
      <c r="H113" s="507"/>
      <c r="I113" s="512"/>
      <c r="J113" s="512"/>
      <c r="K113" s="525"/>
      <c r="L113" s="512"/>
      <c r="M113" s="512"/>
      <c r="N113" s="526"/>
      <c r="O113" s="527"/>
      <c r="P113" s="528"/>
      <c r="Q113" s="529"/>
      <c r="R113" s="530"/>
      <c r="S113" s="510"/>
      <c r="T113" s="531"/>
      <c r="U113" s="532"/>
      <c r="V113" s="511"/>
      <c r="W113" s="511"/>
      <c r="X113" s="512"/>
      <c r="Y113" s="512"/>
    </row>
    <row r="114" spans="1:25" s="487" customFormat="1" ht="50.1" hidden="1" customHeight="1" x14ac:dyDescent="0.25">
      <c r="A114" s="512"/>
      <c r="B114" s="512"/>
      <c r="C114" s="512"/>
      <c r="D114" s="512"/>
      <c r="E114" s="512"/>
      <c r="F114" s="512"/>
      <c r="G114" s="512"/>
      <c r="H114" s="507"/>
      <c r="I114" s="512"/>
      <c r="J114" s="512"/>
      <c r="K114" s="512"/>
      <c r="L114" s="512"/>
      <c r="M114" s="512"/>
      <c r="N114" s="526"/>
      <c r="O114" s="527"/>
      <c r="P114" s="528"/>
      <c r="Q114" s="529"/>
      <c r="R114" s="530"/>
      <c r="S114" s="510"/>
      <c r="T114" s="531"/>
      <c r="U114" s="532"/>
      <c r="V114" s="511"/>
      <c r="W114" s="511"/>
      <c r="X114" s="512"/>
      <c r="Y114" s="512"/>
    </row>
    <row r="115" spans="1:25" s="487" customFormat="1" ht="50.1" hidden="1" customHeight="1" x14ac:dyDescent="0.25">
      <c r="A115" s="512"/>
      <c r="B115" s="512"/>
      <c r="C115" s="512"/>
      <c r="D115" s="512"/>
      <c r="E115" s="512"/>
      <c r="F115" s="512"/>
      <c r="G115" s="512"/>
      <c r="H115" s="507"/>
      <c r="I115" s="512"/>
      <c r="J115" s="512"/>
      <c r="K115" s="512"/>
      <c r="L115" s="512"/>
      <c r="M115" s="512"/>
      <c r="N115" s="526"/>
      <c r="O115" s="527"/>
      <c r="P115" s="528"/>
      <c r="Q115" s="529"/>
      <c r="R115" s="530"/>
      <c r="S115" s="510"/>
      <c r="T115" s="531"/>
      <c r="U115" s="532"/>
      <c r="V115" s="511"/>
      <c r="W115" s="511"/>
      <c r="X115" s="512"/>
      <c r="Y115" s="512"/>
    </row>
    <row r="116" spans="1:25" s="487" customFormat="1" hidden="1" x14ac:dyDescent="0.25">
      <c r="A116" s="533"/>
      <c r="B116" s="533"/>
      <c r="C116" s="533"/>
      <c r="D116" s="533"/>
      <c r="E116" s="533"/>
      <c r="F116" s="533"/>
      <c r="G116" s="533"/>
      <c r="H116" s="533"/>
      <c r="I116" s="533"/>
      <c r="J116" s="533"/>
      <c r="K116" s="533"/>
      <c r="L116" s="533"/>
      <c r="M116" s="533"/>
      <c r="N116" s="533"/>
      <c r="O116" s="534"/>
      <c r="P116" s="535"/>
      <c r="Q116" s="536"/>
      <c r="R116" s="537"/>
      <c r="S116" s="538"/>
      <c r="T116" s="539"/>
      <c r="U116" s="540"/>
      <c r="V116" s="540"/>
      <c r="W116" s="540"/>
      <c r="X116" s="533"/>
      <c r="Y116" s="533"/>
    </row>
    <row r="117" spans="1:25" s="487" customFormat="1" ht="35.25" hidden="1" customHeight="1" x14ac:dyDescent="0.25">
      <c r="A117" s="512"/>
      <c r="B117" s="512"/>
      <c r="C117" s="512"/>
      <c r="D117" s="512"/>
      <c r="E117" s="512"/>
      <c r="F117" s="512"/>
      <c r="G117" s="512"/>
      <c r="H117" s="512"/>
      <c r="I117" s="512"/>
      <c r="J117" s="512"/>
      <c r="K117" s="512"/>
      <c r="L117" s="512"/>
      <c r="M117" s="512"/>
      <c r="N117" s="526"/>
      <c r="O117" s="527"/>
      <c r="P117" s="528"/>
      <c r="Q117" s="529"/>
      <c r="R117" s="530"/>
      <c r="S117" s="510"/>
      <c r="T117" s="531"/>
      <c r="U117" s="532"/>
      <c r="V117" s="511"/>
      <c r="W117" s="511"/>
      <c r="X117" s="512"/>
      <c r="Y117" s="512"/>
    </row>
    <row r="118" spans="1:25" s="487" customFormat="1" ht="35.25" hidden="1" customHeight="1" x14ac:dyDescent="0.25">
      <c r="A118" s="512"/>
      <c r="B118" s="512"/>
      <c r="C118" s="512"/>
      <c r="D118" s="512"/>
      <c r="E118" s="512"/>
      <c r="F118" s="512"/>
      <c r="G118" s="512"/>
      <c r="H118" s="512"/>
      <c r="I118" s="512"/>
      <c r="J118" s="512"/>
      <c r="K118" s="512"/>
      <c r="L118" s="512"/>
      <c r="M118" s="512"/>
      <c r="N118" s="526"/>
      <c r="O118" s="527"/>
      <c r="P118" s="528"/>
      <c r="Q118" s="529"/>
      <c r="R118" s="530"/>
      <c r="S118" s="510"/>
      <c r="T118" s="531"/>
      <c r="U118" s="532"/>
      <c r="V118" s="511"/>
      <c r="W118" s="511"/>
      <c r="X118" s="512"/>
      <c r="Y118" s="512"/>
    </row>
    <row r="119" spans="1:25" s="487" customFormat="1" ht="35.25" hidden="1" customHeight="1" x14ac:dyDescent="0.25">
      <c r="A119" s="512"/>
      <c r="B119" s="512"/>
      <c r="C119" s="512"/>
      <c r="D119" s="512"/>
      <c r="E119" s="512"/>
      <c r="F119" s="512"/>
      <c r="G119" s="512"/>
      <c r="H119" s="512"/>
      <c r="I119" s="512"/>
      <c r="J119" s="512"/>
      <c r="K119" s="512"/>
      <c r="L119" s="512"/>
      <c r="M119" s="512"/>
      <c r="N119" s="526"/>
      <c r="O119" s="527"/>
      <c r="P119" s="528"/>
      <c r="Q119" s="529"/>
      <c r="R119" s="530"/>
      <c r="S119" s="510"/>
      <c r="T119" s="531"/>
      <c r="U119" s="532"/>
      <c r="V119" s="511"/>
      <c r="W119" s="511"/>
      <c r="X119" s="512"/>
      <c r="Y119" s="512"/>
    </row>
    <row r="120" spans="1:25" s="487" customFormat="1" ht="35.25" hidden="1" customHeight="1" x14ac:dyDescent="0.25">
      <c r="A120" s="512"/>
      <c r="B120" s="512"/>
      <c r="C120" s="512"/>
      <c r="D120" s="512"/>
      <c r="E120" s="512"/>
      <c r="F120" s="512"/>
      <c r="G120" s="512"/>
      <c r="H120" s="512"/>
      <c r="I120" s="512"/>
      <c r="J120" s="512"/>
      <c r="K120" s="512"/>
      <c r="L120" s="512"/>
      <c r="M120" s="512"/>
      <c r="N120" s="526"/>
      <c r="O120" s="527"/>
      <c r="P120" s="528"/>
      <c r="Q120" s="529"/>
      <c r="R120" s="530"/>
      <c r="S120" s="510"/>
      <c r="T120" s="531"/>
      <c r="U120" s="532"/>
      <c r="V120" s="511"/>
      <c r="W120" s="511"/>
      <c r="X120" s="512"/>
      <c r="Y120" s="512"/>
    </row>
    <row r="121" spans="1:25" s="487" customFormat="1" ht="35.25" hidden="1" customHeight="1" x14ac:dyDescent="0.25">
      <c r="A121" s="512"/>
      <c r="B121" s="512"/>
      <c r="C121" s="512"/>
      <c r="D121" s="512"/>
      <c r="E121" s="512"/>
      <c r="F121" s="512"/>
      <c r="G121" s="512"/>
      <c r="H121" s="512"/>
      <c r="I121" s="512"/>
      <c r="J121" s="512"/>
      <c r="K121" s="512"/>
      <c r="L121" s="512"/>
      <c r="M121" s="512"/>
      <c r="N121" s="526"/>
      <c r="O121" s="527"/>
      <c r="P121" s="528"/>
      <c r="Q121" s="529"/>
      <c r="R121" s="530"/>
      <c r="S121" s="510"/>
      <c r="T121" s="531"/>
      <c r="U121" s="532"/>
      <c r="V121" s="511"/>
      <c r="W121" s="511"/>
      <c r="X121" s="512"/>
      <c r="Y121" s="512"/>
    </row>
    <row r="122" spans="1:25" s="487" customFormat="1" ht="35.25" hidden="1" customHeight="1" x14ac:dyDescent="0.25">
      <c r="A122" s="512"/>
      <c r="B122" s="512"/>
      <c r="C122" s="512"/>
      <c r="D122" s="512"/>
      <c r="E122" s="512"/>
      <c r="F122" s="512"/>
      <c r="G122" s="512"/>
      <c r="H122" s="512"/>
      <c r="I122" s="512"/>
      <c r="J122" s="512"/>
      <c r="K122" s="512"/>
      <c r="L122" s="512"/>
      <c r="M122" s="512"/>
      <c r="N122" s="526"/>
      <c r="O122" s="527"/>
      <c r="P122" s="528"/>
      <c r="Q122" s="529"/>
      <c r="R122" s="530"/>
      <c r="S122" s="510"/>
      <c r="T122" s="531"/>
      <c r="U122" s="532"/>
      <c r="V122" s="511"/>
      <c r="W122" s="511"/>
      <c r="X122" s="512"/>
      <c r="Y122" s="512"/>
    </row>
    <row r="123" spans="1:25" s="487" customFormat="1" ht="18.75" hidden="1" thickBot="1" x14ac:dyDescent="0.3">
      <c r="O123" s="541"/>
      <c r="P123" s="542"/>
      <c r="Q123" s="543"/>
      <c r="R123" s="544"/>
      <c r="S123" s="545"/>
      <c r="T123" s="546"/>
      <c r="U123" s="540"/>
      <c r="V123" s="540"/>
      <c r="W123" s="540"/>
    </row>
    <row r="124" spans="1:25" s="487" customFormat="1" hidden="1" x14ac:dyDescent="0.25"/>
    <row r="125" spans="1:25" s="487" customFormat="1" hidden="1" x14ac:dyDescent="0.25"/>
    <row r="126" spans="1:25" s="487" customFormat="1" hidden="1" x14ac:dyDescent="0.25"/>
    <row r="127" spans="1:25" s="487" customFormat="1" hidden="1" x14ac:dyDescent="0.25"/>
    <row r="128" spans="1:25" s="487" customFormat="1" hidden="1" x14ac:dyDescent="0.25"/>
    <row r="129" s="487" customFormat="1" hidden="1" x14ac:dyDescent="0.25"/>
    <row r="130" s="487" customFormat="1" hidden="1" x14ac:dyDescent="0.25"/>
    <row r="131" s="487" customFormat="1" hidden="1" x14ac:dyDescent="0.25"/>
    <row r="132" s="487" customFormat="1" hidden="1" x14ac:dyDescent="0.25"/>
    <row r="133" s="487" customFormat="1" hidden="1" x14ac:dyDescent="0.25"/>
    <row r="134" s="487" customFormat="1" hidden="1" x14ac:dyDescent="0.25"/>
    <row r="135" s="487" customFormat="1" hidden="1" x14ac:dyDescent="0.25"/>
    <row r="136" s="487" customFormat="1" hidden="1" x14ac:dyDescent="0.25"/>
    <row r="137" s="487" customFormat="1" hidden="1" x14ac:dyDescent="0.25"/>
    <row r="138" s="487" customFormat="1" hidden="1" x14ac:dyDescent="0.25"/>
    <row r="139" s="487" customFormat="1" hidden="1" x14ac:dyDescent="0.25"/>
    <row r="140" s="487" customFormat="1" hidden="1" x14ac:dyDescent="0.25"/>
    <row r="141" s="487" customFormat="1" hidden="1" x14ac:dyDescent="0.25"/>
    <row r="142" s="487" customFormat="1" hidden="1" x14ac:dyDescent="0.25"/>
    <row r="143" s="487" customFormat="1" hidden="1" x14ac:dyDescent="0.25"/>
    <row r="144" s="487" customFormat="1" hidden="1" x14ac:dyDescent="0.25"/>
    <row r="145" spans="1:27" s="487" customFormat="1" hidden="1" x14ac:dyDescent="0.25"/>
    <row r="146" spans="1:27" s="487" customFormat="1" hidden="1" x14ac:dyDescent="0.25"/>
    <row r="147" spans="1:27" s="487" customFormat="1" hidden="1" x14ac:dyDescent="0.25"/>
    <row r="148" spans="1:27" s="487" customFormat="1" hidden="1" x14ac:dyDescent="0.25"/>
    <row r="149" spans="1:27" s="487" customFormat="1" hidden="1" x14ac:dyDescent="0.25"/>
    <row r="150" spans="1:27" s="487" customFormat="1" hidden="1" x14ac:dyDescent="0.25"/>
    <row r="151" spans="1:27" s="487" customFormat="1" ht="409.6" customHeight="1" x14ac:dyDescent="0.25">
      <c r="A151" s="652" t="s">
        <v>2910</v>
      </c>
      <c r="B151" s="830"/>
      <c r="C151" s="830"/>
      <c r="D151" s="830"/>
      <c r="E151" s="830"/>
      <c r="F151" s="830"/>
      <c r="G151" s="831"/>
      <c r="H151" s="832" t="s">
        <v>2947</v>
      </c>
      <c r="I151" s="833"/>
      <c r="J151" s="833"/>
      <c r="K151" s="833"/>
      <c r="L151" s="834"/>
      <c r="M151" s="835" t="s">
        <v>2946</v>
      </c>
      <c r="N151" s="835"/>
      <c r="O151" s="835"/>
      <c r="P151" s="835"/>
      <c r="Q151" s="835"/>
      <c r="R151" s="835"/>
      <c r="S151" s="835"/>
      <c r="T151" s="835"/>
      <c r="U151" s="835"/>
      <c r="V151" s="835"/>
      <c r="W151" s="835"/>
      <c r="X151" s="835"/>
      <c r="Y151" s="835"/>
      <c r="Z151" s="835"/>
      <c r="AA151" s="835"/>
    </row>
    <row r="152" spans="1:27" s="487" customFormat="1" x14ac:dyDescent="0.25"/>
    <row r="154" spans="1:27" s="427" customFormat="1" x14ac:dyDescent="0.25">
      <c r="A154" s="730" t="s">
        <v>810</v>
      </c>
      <c r="B154" s="730"/>
      <c r="C154" s="730"/>
      <c r="D154" s="730"/>
      <c r="E154" s="730"/>
      <c r="F154" s="730"/>
      <c r="G154" s="730"/>
      <c r="H154" s="730"/>
      <c r="I154" s="730"/>
      <c r="J154" s="730"/>
      <c r="K154" s="730"/>
      <c r="L154" s="730"/>
      <c r="M154" s="730"/>
      <c r="N154" s="730"/>
      <c r="O154" s="730"/>
      <c r="P154" s="730"/>
      <c r="Q154" s="730"/>
      <c r="R154" s="730"/>
      <c r="S154" s="730"/>
      <c r="T154" s="730"/>
      <c r="U154" s="730"/>
      <c r="V154" s="730"/>
      <c r="W154" s="730"/>
      <c r="X154" s="730"/>
      <c r="Y154" s="730"/>
    </row>
    <row r="155" spans="1:27" s="427" customFormat="1" ht="47.25" customHeight="1" x14ac:dyDescent="0.25">
      <c r="A155" s="788" t="s">
        <v>537</v>
      </c>
      <c r="B155" s="788" t="s">
        <v>538</v>
      </c>
      <c r="C155" s="723" t="s">
        <v>539</v>
      </c>
      <c r="D155" s="723" t="s">
        <v>540</v>
      </c>
      <c r="E155" s="704" t="s">
        <v>587</v>
      </c>
      <c r="F155" s="704" t="s">
        <v>588</v>
      </c>
      <c r="G155" s="704" t="s">
        <v>543</v>
      </c>
      <c r="H155" s="704" t="s">
        <v>544</v>
      </c>
      <c r="I155" s="704" t="s">
        <v>545</v>
      </c>
      <c r="J155" s="704" t="s">
        <v>546</v>
      </c>
      <c r="K155" s="704" t="s">
        <v>547</v>
      </c>
      <c r="L155" s="704" t="s">
        <v>548</v>
      </c>
      <c r="M155" s="704" t="s">
        <v>549</v>
      </c>
      <c r="N155" s="706" t="s">
        <v>12</v>
      </c>
      <c r="O155" s="762" t="s">
        <v>550</v>
      </c>
      <c r="P155" s="763"/>
      <c r="Q155" s="764"/>
      <c r="R155" s="762" t="s">
        <v>550</v>
      </c>
      <c r="S155" s="763"/>
      <c r="T155" s="764"/>
      <c r="U155" s="762" t="s">
        <v>550</v>
      </c>
      <c r="V155" s="763"/>
      <c r="W155" s="764"/>
      <c r="X155" s="706" t="s">
        <v>551</v>
      </c>
      <c r="Y155" s="706" t="s">
        <v>552</v>
      </c>
    </row>
    <row r="156" spans="1:27" s="427" customFormat="1" ht="69" customHeight="1" x14ac:dyDescent="0.25">
      <c r="A156" s="790"/>
      <c r="B156" s="790"/>
      <c r="C156" s="725"/>
      <c r="D156" s="725"/>
      <c r="E156" s="705"/>
      <c r="F156" s="705"/>
      <c r="G156" s="705"/>
      <c r="H156" s="705"/>
      <c r="I156" s="705"/>
      <c r="J156" s="705"/>
      <c r="K156" s="705"/>
      <c r="L156" s="705"/>
      <c r="M156" s="705"/>
      <c r="N156" s="707"/>
      <c r="O156" s="428" t="s">
        <v>553</v>
      </c>
      <c r="P156" s="428" t="s">
        <v>12</v>
      </c>
      <c r="Q156" s="428" t="s">
        <v>554</v>
      </c>
      <c r="R156" s="428" t="s">
        <v>555</v>
      </c>
      <c r="S156" s="428" t="s">
        <v>12</v>
      </c>
      <c r="T156" s="428" t="s">
        <v>556</v>
      </c>
      <c r="U156" s="428" t="s">
        <v>557</v>
      </c>
      <c r="V156" s="428" t="s">
        <v>12</v>
      </c>
      <c r="W156" s="428" t="s">
        <v>558</v>
      </c>
      <c r="X156" s="707"/>
      <c r="Y156" s="707"/>
    </row>
    <row r="157" spans="1:27" s="548" customFormat="1" x14ac:dyDescent="0.25">
      <c r="A157" s="547">
        <v>1</v>
      </c>
      <c r="B157" s="547">
        <v>2</v>
      </c>
      <c r="C157" s="547">
        <v>3</v>
      </c>
      <c r="D157" s="547">
        <v>4</v>
      </c>
      <c r="E157" s="547">
        <v>5</v>
      </c>
      <c r="F157" s="547">
        <v>6</v>
      </c>
      <c r="G157" s="547">
        <v>7</v>
      </c>
      <c r="H157" s="547">
        <v>8</v>
      </c>
      <c r="I157" s="547">
        <v>9</v>
      </c>
      <c r="J157" s="547">
        <v>10</v>
      </c>
      <c r="K157" s="547">
        <v>11</v>
      </c>
      <c r="L157" s="547">
        <v>12</v>
      </c>
      <c r="M157" s="547">
        <v>13</v>
      </c>
      <c r="N157" s="547">
        <v>14</v>
      </c>
      <c r="O157" s="547">
        <v>15</v>
      </c>
      <c r="P157" s="547">
        <v>16</v>
      </c>
      <c r="Q157" s="547">
        <v>17</v>
      </c>
      <c r="R157" s="547">
        <v>18</v>
      </c>
      <c r="S157" s="547">
        <v>19</v>
      </c>
      <c r="T157" s="547">
        <v>20</v>
      </c>
      <c r="U157" s="547">
        <v>21</v>
      </c>
      <c r="V157" s="547">
        <v>22</v>
      </c>
      <c r="W157" s="547">
        <v>23</v>
      </c>
      <c r="X157" s="547">
        <v>24</v>
      </c>
      <c r="Y157" s="547">
        <v>25</v>
      </c>
    </row>
    <row r="158" spans="1:27" s="427" customFormat="1" ht="52.5" customHeight="1" x14ac:dyDescent="0.25">
      <c r="A158" s="688" t="s">
        <v>559</v>
      </c>
      <c r="B158" s="688" t="s">
        <v>811</v>
      </c>
      <c r="C158" s="998" t="s">
        <v>561</v>
      </c>
      <c r="D158" s="688" t="s">
        <v>562</v>
      </c>
      <c r="E158" s="723" t="s">
        <v>653</v>
      </c>
      <c r="F158" s="688" t="s">
        <v>812</v>
      </c>
      <c r="G158" s="688" t="s">
        <v>592</v>
      </c>
      <c r="H158" s="688" t="s">
        <v>813</v>
      </c>
      <c r="I158" s="688" t="s">
        <v>814</v>
      </c>
      <c r="J158" s="688" t="s">
        <v>815</v>
      </c>
      <c r="K158" s="688" t="s">
        <v>2911</v>
      </c>
      <c r="L158" s="688" t="s">
        <v>816</v>
      </c>
      <c r="M158" s="688" t="s">
        <v>2912</v>
      </c>
      <c r="N158" s="716">
        <v>75</v>
      </c>
      <c r="O158" s="26" t="s">
        <v>817</v>
      </c>
      <c r="P158" s="549">
        <v>1</v>
      </c>
      <c r="Q158" s="549" t="s">
        <v>818</v>
      </c>
      <c r="R158" s="26" t="s">
        <v>817</v>
      </c>
      <c r="S158" s="549">
        <v>1</v>
      </c>
      <c r="T158" s="549" t="s">
        <v>818</v>
      </c>
      <c r="U158" s="26" t="s">
        <v>819</v>
      </c>
      <c r="V158" s="549">
        <v>1</v>
      </c>
      <c r="W158" s="549" t="s">
        <v>818</v>
      </c>
      <c r="X158" s="688" t="s">
        <v>2913</v>
      </c>
      <c r="Y158" s="713"/>
    </row>
    <row r="159" spans="1:27" s="427" customFormat="1" ht="66" customHeight="1" x14ac:dyDescent="0.25">
      <c r="A159" s="689"/>
      <c r="B159" s="689"/>
      <c r="C159" s="999"/>
      <c r="D159" s="689"/>
      <c r="E159" s="724"/>
      <c r="F159" s="689"/>
      <c r="G159" s="689"/>
      <c r="H159" s="689"/>
      <c r="I159" s="689"/>
      <c r="J159" s="689"/>
      <c r="K159" s="689"/>
      <c r="L159" s="689"/>
      <c r="M159" s="689"/>
      <c r="N159" s="726"/>
      <c r="O159" s="26" t="s">
        <v>820</v>
      </c>
      <c r="P159" s="549">
        <v>75</v>
      </c>
      <c r="Q159" s="549" t="s">
        <v>821</v>
      </c>
      <c r="R159" s="26" t="s">
        <v>820</v>
      </c>
      <c r="S159" s="549">
        <v>75</v>
      </c>
      <c r="T159" s="549" t="s">
        <v>821</v>
      </c>
      <c r="U159" s="26" t="s">
        <v>820</v>
      </c>
      <c r="V159" s="549">
        <v>75</v>
      </c>
      <c r="W159" s="549" t="s">
        <v>821</v>
      </c>
      <c r="X159" s="689"/>
      <c r="Y159" s="714"/>
    </row>
    <row r="160" spans="1:27" s="427" customFormat="1" ht="66" customHeight="1" x14ac:dyDescent="0.25">
      <c r="A160" s="689"/>
      <c r="B160" s="689"/>
      <c r="C160" s="999"/>
      <c r="D160" s="689"/>
      <c r="E160" s="724"/>
      <c r="F160" s="689"/>
      <c r="G160" s="689"/>
      <c r="H160" s="689"/>
      <c r="I160" s="689"/>
      <c r="J160" s="689"/>
      <c r="K160" s="689"/>
      <c r="L160" s="689"/>
      <c r="M160" s="689"/>
      <c r="N160" s="726"/>
      <c r="O160" s="26" t="s">
        <v>822</v>
      </c>
      <c r="P160" s="549">
        <v>75</v>
      </c>
      <c r="Q160" s="549" t="s">
        <v>823</v>
      </c>
      <c r="R160" s="26" t="s">
        <v>822</v>
      </c>
      <c r="S160" s="549">
        <v>75</v>
      </c>
      <c r="T160" s="549" t="s">
        <v>824</v>
      </c>
      <c r="U160" s="26" t="s">
        <v>822</v>
      </c>
      <c r="V160" s="549">
        <v>75</v>
      </c>
      <c r="W160" s="549" t="s">
        <v>824</v>
      </c>
      <c r="X160" s="689"/>
      <c r="Y160" s="714"/>
    </row>
    <row r="161" spans="1:50" s="427" customFormat="1" ht="72.75" customHeight="1" x14ac:dyDescent="0.25">
      <c r="A161" s="689"/>
      <c r="B161" s="689"/>
      <c r="C161" s="999"/>
      <c r="D161" s="689"/>
      <c r="E161" s="724"/>
      <c r="F161" s="689"/>
      <c r="G161" s="689"/>
      <c r="H161" s="689"/>
      <c r="I161" s="689"/>
      <c r="J161" s="689"/>
      <c r="K161" s="689"/>
      <c r="L161" s="689"/>
      <c r="M161" s="689"/>
      <c r="N161" s="726"/>
      <c r="O161" s="26" t="s">
        <v>825</v>
      </c>
      <c r="P161" s="549">
        <v>15</v>
      </c>
      <c r="Q161" s="549" t="s">
        <v>826</v>
      </c>
      <c r="R161" s="26" t="s">
        <v>825</v>
      </c>
      <c r="S161" s="549">
        <v>25</v>
      </c>
      <c r="T161" s="549" t="s">
        <v>827</v>
      </c>
      <c r="U161" s="26" t="s">
        <v>825</v>
      </c>
      <c r="V161" s="549">
        <v>35</v>
      </c>
      <c r="W161" s="549" t="s">
        <v>828</v>
      </c>
      <c r="X161" s="689"/>
      <c r="Y161" s="714"/>
    </row>
    <row r="162" spans="1:50" s="427" customFormat="1" ht="72" customHeight="1" x14ac:dyDescent="0.25">
      <c r="A162" s="689"/>
      <c r="B162" s="689"/>
      <c r="C162" s="999"/>
      <c r="D162" s="689"/>
      <c r="E162" s="724"/>
      <c r="F162" s="689"/>
      <c r="G162" s="689"/>
      <c r="H162" s="689"/>
      <c r="I162" s="689"/>
      <c r="J162" s="689"/>
      <c r="K162" s="689"/>
      <c r="L162" s="689"/>
      <c r="M162" s="689"/>
      <c r="N162" s="726"/>
      <c r="O162" s="26" t="s">
        <v>829</v>
      </c>
      <c r="P162" s="549">
        <v>333</v>
      </c>
      <c r="Q162" s="549" t="s">
        <v>830</v>
      </c>
      <c r="R162" s="26" t="s">
        <v>831</v>
      </c>
      <c r="S162" s="549">
        <v>576</v>
      </c>
      <c r="T162" s="549" t="s">
        <v>832</v>
      </c>
      <c r="U162" s="26" t="s">
        <v>833</v>
      </c>
      <c r="V162" s="549">
        <v>818</v>
      </c>
      <c r="W162" s="549" t="s">
        <v>834</v>
      </c>
      <c r="X162" s="689"/>
      <c r="Y162" s="714"/>
    </row>
    <row r="163" spans="1:50" s="427" customFormat="1" ht="95.25" customHeight="1" x14ac:dyDescent="0.25">
      <c r="A163" s="689"/>
      <c r="B163" s="689"/>
      <c r="C163" s="999"/>
      <c r="D163" s="689"/>
      <c r="E163" s="724"/>
      <c r="F163" s="689"/>
      <c r="G163" s="689"/>
      <c r="H163" s="689"/>
      <c r="I163" s="689"/>
      <c r="J163" s="689"/>
      <c r="K163" s="689"/>
      <c r="L163" s="689"/>
      <c r="M163" s="689"/>
      <c r="N163" s="726"/>
      <c r="O163" s="26" t="s">
        <v>835</v>
      </c>
      <c r="P163" s="549">
        <v>1893</v>
      </c>
      <c r="Q163" s="549" t="s">
        <v>836</v>
      </c>
      <c r="R163" s="26" t="s">
        <v>835</v>
      </c>
      <c r="S163" s="549">
        <v>2757</v>
      </c>
      <c r="T163" s="549" t="s">
        <v>837</v>
      </c>
      <c r="U163" s="26" t="s">
        <v>835</v>
      </c>
      <c r="V163" s="549">
        <v>3621</v>
      </c>
      <c r="W163" s="549" t="s">
        <v>838</v>
      </c>
      <c r="X163" s="689"/>
      <c r="Y163" s="714"/>
    </row>
    <row r="164" spans="1:50" s="427" customFormat="1" ht="25.5" customHeight="1" x14ac:dyDescent="0.25">
      <c r="A164" s="689"/>
      <c r="B164" s="689"/>
      <c r="C164" s="999"/>
      <c r="D164" s="689"/>
      <c r="E164" s="724"/>
      <c r="F164" s="689"/>
      <c r="G164" s="689"/>
      <c r="H164" s="689"/>
      <c r="I164" s="689"/>
      <c r="J164" s="689"/>
      <c r="K164" s="689"/>
      <c r="L164" s="689"/>
      <c r="M164" s="689"/>
      <c r="N164" s="726"/>
      <c r="O164" s="713" t="s">
        <v>839</v>
      </c>
      <c r="P164" s="711">
        <v>10079</v>
      </c>
      <c r="Q164" s="711" t="s">
        <v>840</v>
      </c>
      <c r="R164" s="713" t="s">
        <v>839</v>
      </c>
      <c r="S164" s="711">
        <v>15300</v>
      </c>
      <c r="T164" s="711" t="s">
        <v>841</v>
      </c>
      <c r="U164" s="713" t="s">
        <v>839</v>
      </c>
      <c r="V164" s="711">
        <v>20521</v>
      </c>
      <c r="W164" s="711" t="s">
        <v>842</v>
      </c>
      <c r="X164" s="689"/>
      <c r="Y164" s="714"/>
    </row>
    <row r="165" spans="1:50" s="427" customFormat="1" ht="12.75" customHeight="1" x14ac:dyDescent="0.25">
      <c r="A165" s="689"/>
      <c r="B165" s="689"/>
      <c r="C165" s="999"/>
      <c r="D165" s="689"/>
      <c r="E165" s="724"/>
      <c r="F165" s="689"/>
      <c r="G165" s="689"/>
      <c r="H165" s="689"/>
      <c r="I165" s="689"/>
      <c r="J165" s="689"/>
      <c r="K165" s="689"/>
      <c r="L165" s="689"/>
      <c r="M165" s="689"/>
      <c r="N165" s="726"/>
      <c r="O165" s="714"/>
      <c r="P165" s="823"/>
      <c r="Q165" s="823"/>
      <c r="R165" s="714"/>
      <c r="S165" s="823"/>
      <c r="T165" s="823"/>
      <c r="U165" s="714"/>
      <c r="V165" s="823"/>
      <c r="W165" s="823"/>
      <c r="X165" s="689"/>
      <c r="Y165" s="714"/>
    </row>
    <row r="166" spans="1:50" s="427" customFormat="1" ht="12.75" customHeight="1" x14ac:dyDescent="0.25">
      <c r="A166" s="689"/>
      <c r="B166" s="689"/>
      <c r="C166" s="999"/>
      <c r="D166" s="689"/>
      <c r="E166" s="724"/>
      <c r="F166" s="689"/>
      <c r="G166" s="689"/>
      <c r="H166" s="689"/>
      <c r="I166" s="689"/>
      <c r="J166" s="689"/>
      <c r="K166" s="689"/>
      <c r="L166" s="689"/>
      <c r="M166" s="689"/>
      <c r="N166" s="726"/>
      <c r="O166" s="714"/>
      <c r="P166" s="823"/>
      <c r="Q166" s="823"/>
      <c r="R166" s="714"/>
      <c r="S166" s="823"/>
      <c r="T166" s="823"/>
      <c r="U166" s="714"/>
      <c r="V166" s="823"/>
      <c r="W166" s="823"/>
      <c r="X166" s="689"/>
      <c r="Y166" s="714"/>
    </row>
    <row r="167" spans="1:50" s="427" customFormat="1" ht="129.75" customHeight="1" x14ac:dyDescent="0.25">
      <c r="A167" s="690"/>
      <c r="B167" s="690"/>
      <c r="C167" s="1000"/>
      <c r="D167" s="690"/>
      <c r="E167" s="725"/>
      <c r="F167" s="690"/>
      <c r="G167" s="690"/>
      <c r="H167" s="690"/>
      <c r="I167" s="690"/>
      <c r="J167" s="690"/>
      <c r="K167" s="690"/>
      <c r="L167" s="690"/>
      <c r="M167" s="690"/>
      <c r="N167" s="717"/>
      <c r="O167" s="715"/>
      <c r="P167" s="712"/>
      <c r="Q167" s="712"/>
      <c r="R167" s="715"/>
      <c r="S167" s="712"/>
      <c r="T167" s="712"/>
      <c r="U167" s="715"/>
      <c r="V167" s="712"/>
      <c r="W167" s="712"/>
      <c r="X167" s="690"/>
      <c r="Y167" s="715"/>
    </row>
    <row r="168" spans="1:50" s="427" customFormat="1" x14ac:dyDescent="0.25">
      <c r="A168" s="720" t="s">
        <v>580</v>
      </c>
      <c r="B168" s="721"/>
      <c r="C168" s="721"/>
      <c r="D168" s="721"/>
      <c r="E168" s="721"/>
      <c r="F168" s="721"/>
      <c r="G168" s="721"/>
      <c r="H168" s="721"/>
      <c r="I168" s="722"/>
      <c r="J168" s="720" t="s">
        <v>581</v>
      </c>
      <c r="K168" s="721"/>
      <c r="L168" s="721"/>
      <c r="M168" s="721"/>
      <c r="N168" s="721"/>
      <c r="O168" s="721"/>
      <c r="P168" s="721"/>
      <c r="Q168" s="721"/>
      <c r="R168" s="722"/>
      <c r="S168" s="720" t="s">
        <v>582</v>
      </c>
      <c r="T168" s="721"/>
      <c r="U168" s="721"/>
      <c r="V168" s="721"/>
      <c r="W168" s="721"/>
      <c r="X168" s="721"/>
      <c r="Y168" s="722"/>
    </row>
    <row r="169" spans="1:50" s="151" customFormat="1" ht="290.25" customHeight="1" x14ac:dyDescent="0.25">
      <c r="A169" s="675" t="s">
        <v>843</v>
      </c>
      <c r="B169" s="683"/>
      <c r="C169" s="683"/>
      <c r="D169" s="683"/>
      <c r="E169" s="683"/>
      <c r="F169" s="683"/>
      <c r="G169" s="683"/>
      <c r="H169" s="683"/>
      <c r="I169" s="684"/>
      <c r="J169" s="675" t="s">
        <v>844</v>
      </c>
      <c r="K169" s="683"/>
      <c r="L169" s="683"/>
      <c r="M169" s="683"/>
      <c r="N169" s="683"/>
      <c r="O169" s="683"/>
      <c r="P169" s="683"/>
      <c r="Q169" s="683"/>
      <c r="R169" s="684"/>
      <c r="S169" s="675" t="s">
        <v>2914</v>
      </c>
      <c r="T169" s="683"/>
      <c r="U169" s="683"/>
      <c r="V169" s="683"/>
      <c r="W169" s="683"/>
      <c r="X169" s="683"/>
      <c r="Y169" s="684"/>
    </row>
    <row r="171" spans="1:50" s="427" customFormat="1" ht="33" customHeight="1" x14ac:dyDescent="0.25">
      <c r="A171" s="730" t="s">
        <v>845</v>
      </c>
      <c r="B171" s="730"/>
      <c r="C171" s="730"/>
      <c r="D171" s="730"/>
      <c r="E171" s="730"/>
      <c r="F171" s="730"/>
      <c r="G171" s="730"/>
      <c r="H171" s="730"/>
      <c r="I171" s="730"/>
      <c r="J171" s="730"/>
      <c r="K171" s="730"/>
      <c r="L171" s="730"/>
      <c r="M171" s="730"/>
      <c r="N171" s="730"/>
      <c r="O171" s="730"/>
      <c r="P171" s="730"/>
      <c r="Q171" s="730"/>
      <c r="R171" s="730"/>
      <c r="S171" s="730"/>
      <c r="T171" s="730"/>
      <c r="U171" s="730"/>
      <c r="V171" s="730"/>
      <c r="W171" s="730"/>
      <c r="X171" s="730"/>
      <c r="Y171" s="730"/>
      <c r="Z171" s="435"/>
      <c r="AA171" s="435"/>
      <c r="AB171" s="435"/>
      <c r="AC171" s="435"/>
      <c r="AD171" s="435"/>
      <c r="AE171" s="435"/>
      <c r="AF171" s="435"/>
      <c r="AG171" s="435"/>
      <c r="AH171" s="435"/>
      <c r="AI171" s="435"/>
      <c r="AJ171" s="435"/>
      <c r="AK171" s="435"/>
      <c r="AL171" s="435"/>
      <c r="AM171" s="435"/>
      <c r="AN171" s="435"/>
      <c r="AO171" s="435"/>
      <c r="AP171" s="435"/>
      <c r="AQ171" s="435"/>
      <c r="AR171" s="435"/>
      <c r="AS171" s="435"/>
      <c r="AT171" s="435"/>
      <c r="AU171" s="435"/>
      <c r="AV171" s="435"/>
      <c r="AW171" s="435"/>
      <c r="AX171" s="435"/>
    </row>
    <row r="172" spans="1:50" s="427" customFormat="1" ht="51" customHeight="1" x14ac:dyDescent="0.25">
      <c r="A172" s="702" t="s">
        <v>537</v>
      </c>
      <c r="B172" s="702" t="s">
        <v>538</v>
      </c>
      <c r="C172" s="702" t="s">
        <v>586</v>
      </c>
      <c r="D172" s="702" t="s">
        <v>540</v>
      </c>
      <c r="E172" s="702" t="s">
        <v>587</v>
      </c>
      <c r="F172" s="702" t="s">
        <v>588</v>
      </c>
      <c r="G172" s="702" t="s">
        <v>543</v>
      </c>
      <c r="H172" s="702" t="s">
        <v>544</v>
      </c>
      <c r="I172" s="702" t="s">
        <v>545</v>
      </c>
      <c r="J172" s="702" t="s">
        <v>546</v>
      </c>
      <c r="K172" s="702" t="s">
        <v>547</v>
      </c>
      <c r="L172" s="702" t="s">
        <v>548</v>
      </c>
      <c r="M172" s="702" t="s">
        <v>549</v>
      </c>
      <c r="N172" s="702" t="s">
        <v>12</v>
      </c>
      <c r="O172" s="708" t="s">
        <v>550</v>
      </c>
      <c r="P172" s="709"/>
      <c r="Q172" s="710"/>
      <c r="R172" s="708" t="s">
        <v>550</v>
      </c>
      <c r="S172" s="709"/>
      <c r="T172" s="710"/>
      <c r="U172" s="708" t="s">
        <v>550</v>
      </c>
      <c r="V172" s="709"/>
      <c r="W172" s="710"/>
      <c r="X172" s="702" t="s">
        <v>551</v>
      </c>
      <c r="Y172" s="681" t="s">
        <v>552</v>
      </c>
      <c r="Z172" s="435"/>
      <c r="AA172" s="435"/>
      <c r="AB172" s="435"/>
      <c r="AC172" s="435"/>
      <c r="AD172" s="435"/>
      <c r="AE172" s="435"/>
      <c r="AF172" s="435"/>
      <c r="AG172" s="435"/>
      <c r="AH172" s="435"/>
      <c r="AI172" s="435"/>
      <c r="AJ172" s="435"/>
      <c r="AK172" s="435"/>
      <c r="AL172" s="435"/>
      <c r="AM172" s="435"/>
      <c r="AN172" s="435"/>
      <c r="AO172" s="435"/>
      <c r="AP172" s="435"/>
      <c r="AQ172" s="435"/>
      <c r="AR172" s="435"/>
      <c r="AS172" s="435"/>
      <c r="AT172" s="435"/>
      <c r="AU172" s="435"/>
      <c r="AV172" s="435"/>
      <c r="AW172" s="435"/>
      <c r="AX172" s="435"/>
    </row>
    <row r="173" spans="1:50" s="427" customFormat="1" ht="111" customHeight="1" x14ac:dyDescent="0.25">
      <c r="A173" s="703"/>
      <c r="B173" s="703"/>
      <c r="C173" s="703"/>
      <c r="D173" s="703"/>
      <c r="E173" s="703"/>
      <c r="F173" s="703"/>
      <c r="G173" s="703"/>
      <c r="H173" s="703"/>
      <c r="I173" s="703"/>
      <c r="J173" s="703"/>
      <c r="K173" s="703"/>
      <c r="L173" s="703"/>
      <c r="M173" s="703"/>
      <c r="N173" s="703"/>
      <c r="O173" s="429" t="s">
        <v>553</v>
      </c>
      <c r="P173" s="429" t="s">
        <v>12</v>
      </c>
      <c r="Q173" s="429" t="s">
        <v>554</v>
      </c>
      <c r="R173" s="429" t="s">
        <v>555</v>
      </c>
      <c r="S173" s="429" t="s">
        <v>12</v>
      </c>
      <c r="T173" s="429" t="s">
        <v>556</v>
      </c>
      <c r="U173" s="429" t="s">
        <v>557</v>
      </c>
      <c r="V173" s="429" t="s">
        <v>12</v>
      </c>
      <c r="W173" s="429" t="s">
        <v>558</v>
      </c>
      <c r="X173" s="703"/>
      <c r="Y173" s="681"/>
      <c r="Z173" s="435"/>
      <c r="AA173" s="435"/>
      <c r="AB173" s="435"/>
      <c r="AC173" s="435"/>
      <c r="AD173" s="435"/>
      <c r="AE173" s="435"/>
      <c r="AF173" s="435"/>
      <c r="AG173" s="435"/>
      <c r="AH173" s="435"/>
      <c r="AI173" s="435"/>
      <c r="AJ173" s="435"/>
      <c r="AK173" s="435"/>
      <c r="AL173" s="435"/>
      <c r="AM173" s="435"/>
      <c r="AN173" s="435"/>
      <c r="AO173" s="435"/>
      <c r="AP173" s="435"/>
      <c r="AQ173" s="435"/>
      <c r="AR173" s="435"/>
      <c r="AS173" s="435"/>
      <c r="AT173" s="435"/>
      <c r="AU173" s="435"/>
      <c r="AV173" s="435"/>
      <c r="AW173" s="435"/>
      <c r="AX173" s="435"/>
    </row>
    <row r="174" spans="1:50" s="427" customFormat="1" x14ac:dyDescent="0.25">
      <c r="A174" s="550">
        <v>1</v>
      </c>
      <c r="B174" s="550">
        <v>2</v>
      </c>
      <c r="C174" s="550">
        <v>3</v>
      </c>
      <c r="D174" s="550">
        <v>4</v>
      </c>
      <c r="E174" s="550">
        <v>5</v>
      </c>
      <c r="F174" s="550">
        <v>6</v>
      </c>
      <c r="G174" s="550">
        <v>7</v>
      </c>
      <c r="H174" s="550">
        <v>8</v>
      </c>
      <c r="I174" s="550">
        <v>9</v>
      </c>
      <c r="J174" s="550">
        <v>10</v>
      </c>
      <c r="K174" s="550">
        <v>11</v>
      </c>
      <c r="L174" s="550">
        <v>12</v>
      </c>
      <c r="M174" s="550">
        <v>13</v>
      </c>
      <c r="N174" s="550">
        <v>14</v>
      </c>
      <c r="O174" s="550">
        <v>15</v>
      </c>
      <c r="P174" s="550">
        <v>16</v>
      </c>
      <c r="Q174" s="550">
        <v>17</v>
      </c>
      <c r="R174" s="550">
        <v>18</v>
      </c>
      <c r="S174" s="550">
        <v>19</v>
      </c>
      <c r="T174" s="550">
        <v>20</v>
      </c>
      <c r="U174" s="550">
        <v>21</v>
      </c>
      <c r="V174" s="550">
        <v>22</v>
      </c>
      <c r="W174" s="550">
        <v>23</v>
      </c>
      <c r="X174" s="550">
        <v>24</v>
      </c>
      <c r="Y174" s="433">
        <v>25</v>
      </c>
      <c r="Z174" s="435"/>
      <c r="AA174" s="435"/>
      <c r="AB174" s="435"/>
      <c r="AC174" s="435"/>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5"/>
    </row>
    <row r="175" spans="1:50" s="182" customFormat="1" ht="383.25" customHeight="1" x14ac:dyDescent="0.25">
      <c r="A175" s="76" t="s">
        <v>559</v>
      </c>
      <c r="B175" s="76" t="s">
        <v>2874</v>
      </c>
      <c r="C175" s="624" t="s">
        <v>561</v>
      </c>
      <c r="D175" s="81" t="s">
        <v>562</v>
      </c>
      <c r="E175" s="81" t="s">
        <v>563</v>
      </c>
      <c r="F175" s="76" t="s">
        <v>846</v>
      </c>
      <c r="G175" s="81" t="s">
        <v>847</v>
      </c>
      <c r="H175" s="12" t="s">
        <v>848</v>
      </c>
      <c r="I175" s="81" t="s">
        <v>849</v>
      </c>
      <c r="J175" s="12" t="s">
        <v>850</v>
      </c>
      <c r="K175" s="12" t="s">
        <v>851</v>
      </c>
      <c r="L175" s="12" t="s">
        <v>852</v>
      </c>
      <c r="M175" s="81" t="s">
        <v>853</v>
      </c>
      <c r="N175" s="81" t="s">
        <v>854</v>
      </c>
      <c r="O175" s="81" t="s">
        <v>855</v>
      </c>
      <c r="P175" s="81" t="s">
        <v>856</v>
      </c>
      <c r="Q175" s="81" t="s">
        <v>857</v>
      </c>
      <c r="R175" s="81" t="s">
        <v>858</v>
      </c>
      <c r="S175" s="81" t="s">
        <v>859</v>
      </c>
      <c r="T175" s="81" t="s">
        <v>860</v>
      </c>
      <c r="U175" s="81" t="s">
        <v>855</v>
      </c>
      <c r="V175" s="81" t="s">
        <v>856</v>
      </c>
      <c r="W175" s="81" t="s">
        <v>861</v>
      </c>
      <c r="X175" s="81" t="s">
        <v>2915</v>
      </c>
      <c r="Y175" s="551" t="s">
        <v>211</v>
      </c>
      <c r="Z175" s="435"/>
      <c r="AA175" s="435"/>
      <c r="AB175" s="435"/>
      <c r="AC175" s="435"/>
      <c r="AD175" s="435"/>
      <c r="AE175" s="435"/>
      <c r="AF175" s="435"/>
      <c r="AG175" s="435"/>
      <c r="AH175" s="435"/>
      <c r="AI175" s="435"/>
      <c r="AJ175" s="435"/>
      <c r="AK175" s="435"/>
      <c r="AL175" s="435"/>
      <c r="AM175" s="435"/>
      <c r="AN175" s="435"/>
      <c r="AO175" s="435"/>
      <c r="AP175" s="435"/>
      <c r="AQ175" s="435"/>
      <c r="AR175" s="435"/>
      <c r="AS175" s="435"/>
      <c r="AT175" s="435"/>
      <c r="AU175" s="435"/>
      <c r="AV175" s="435"/>
      <c r="AW175" s="435"/>
      <c r="AX175" s="435"/>
    </row>
    <row r="176" spans="1:50" s="427" customFormat="1" x14ac:dyDescent="0.25">
      <c r="A176" s="182"/>
      <c r="B176" s="182"/>
      <c r="C176" s="182"/>
      <c r="D176" s="182"/>
      <c r="E176" s="739" t="s">
        <v>580</v>
      </c>
      <c r="F176" s="739"/>
      <c r="G176" s="739"/>
      <c r="H176" s="739"/>
      <c r="I176" s="739"/>
      <c r="J176" s="739"/>
      <c r="K176" s="739"/>
      <c r="L176" s="739" t="s">
        <v>581</v>
      </c>
      <c r="M176" s="739"/>
      <c r="N176" s="739"/>
      <c r="O176" s="739"/>
      <c r="P176" s="739"/>
      <c r="Q176" s="739"/>
      <c r="R176" s="739"/>
      <c r="S176" s="739"/>
      <c r="T176" s="739"/>
      <c r="U176" s="739" t="s">
        <v>582</v>
      </c>
      <c r="V176" s="739"/>
      <c r="W176" s="739"/>
      <c r="X176" s="739"/>
      <c r="Y176" s="739"/>
      <c r="Z176" s="435"/>
      <c r="AA176" s="435"/>
      <c r="AB176" s="435"/>
      <c r="AC176" s="435"/>
      <c r="AD176" s="435"/>
      <c r="AE176" s="435"/>
      <c r="AF176" s="435"/>
      <c r="AG176" s="435"/>
      <c r="AH176" s="435"/>
      <c r="AI176" s="435"/>
      <c r="AJ176" s="435"/>
      <c r="AK176" s="435"/>
      <c r="AL176" s="435"/>
      <c r="AM176" s="435"/>
      <c r="AN176" s="435"/>
      <c r="AO176" s="435"/>
      <c r="AP176" s="435"/>
      <c r="AQ176" s="435"/>
      <c r="AR176" s="435"/>
      <c r="AS176" s="435"/>
      <c r="AT176" s="435"/>
      <c r="AU176" s="435"/>
      <c r="AV176" s="435"/>
      <c r="AW176" s="435"/>
      <c r="AX176" s="435"/>
    </row>
    <row r="177" spans="1:50" s="427" customFormat="1" ht="409.6" customHeight="1" x14ac:dyDescent="0.25">
      <c r="A177" s="182"/>
      <c r="B177" s="182"/>
      <c r="C177" s="182"/>
      <c r="D177" s="182"/>
      <c r="E177" s="816" t="s">
        <v>2949</v>
      </c>
      <c r="F177" s="817"/>
      <c r="G177" s="817"/>
      <c r="H177" s="817"/>
      <c r="I177" s="817"/>
      <c r="J177" s="817"/>
      <c r="K177" s="818"/>
      <c r="L177" s="780" t="s">
        <v>862</v>
      </c>
      <c r="M177" s="780"/>
      <c r="N177" s="780"/>
      <c r="O177" s="780"/>
      <c r="P177" s="780"/>
      <c r="Q177" s="780"/>
      <c r="R177" s="780"/>
      <c r="S177" s="780"/>
      <c r="T177" s="780"/>
      <c r="U177" s="819" t="s">
        <v>2948</v>
      </c>
      <c r="V177" s="819"/>
      <c r="W177" s="819"/>
      <c r="X177" s="819"/>
      <c r="Y177" s="819"/>
      <c r="Z177" s="435"/>
      <c r="AA177" s="435"/>
      <c r="AB177" s="435"/>
      <c r="AC177" s="435"/>
      <c r="AD177" s="435"/>
      <c r="AE177" s="435"/>
      <c r="AF177" s="435"/>
      <c r="AG177" s="435"/>
      <c r="AH177" s="435"/>
      <c r="AI177" s="435"/>
      <c r="AJ177" s="435"/>
      <c r="AK177" s="435"/>
      <c r="AL177" s="435"/>
      <c r="AM177" s="435"/>
      <c r="AN177" s="435"/>
      <c r="AO177" s="435"/>
      <c r="AP177" s="435"/>
      <c r="AQ177" s="435"/>
      <c r="AR177" s="435"/>
      <c r="AS177" s="435"/>
      <c r="AT177" s="435"/>
      <c r="AU177" s="435"/>
      <c r="AV177" s="435"/>
      <c r="AW177" s="435"/>
      <c r="AX177" s="435"/>
    </row>
    <row r="180" spans="1:50" s="435" customFormat="1" ht="23.25" x14ac:dyDescent="0.25">
      <c r="A180" s="820" t="s">
        <v>863</v>
      </c>
      <c r="B180" s="820"/>
      <c r="C180" s="820"/>
      <c r="D180" s="820"/>
      <c r="E180" s="820"/>
      <c r="F180" s="820"/>
      <c r="G180" s="820"/>
      <c r="H180" s="820"/>
      <c r="I180" s="820"/>
      <c r="J180" s="820"/>
      <c r="K180" s="820"/>
      <c r="L180" s="820"/>
      <c r="M180" s="820"/>
      <c r="N180" s="820"/>
      <c r="O180" s="820"/>
      <c r="P180" s="820"/>
      <c r="Q180" s="820"/>
      <c r="R180" s="820"/>
      <c r="S180" s="820"/>
      <c r="T180" s="820"/>
      <c r="U180" s="820"/>
      <c r="V180" s="820"/>
      <c r="W180" s="820"/>
      <c r="X180" s="820"/>
      <c r="Y180" s="820"/>
    </row>
    <row r="181" spans="1:50" s="435" customFormat="1" ht="49.5" customHeight="1" x14ac:dyDescent="0.25">
      <c r="A181" s="681" t="s">
        <v>537</v>
      </c>
      <c r="B181" s="681" t="s">
        <v>538</v>
      </c>
      <c r="C181" s="681" t="s">
        <v>586</v>
      </c>
      <c r="D181" s="681" t="s">
        <v>540</v>
      </c>
      <c r="E181" s="681" t="s">
        <v>541</v>
      </c>
      <c r="F181" s="681" t="s">
        <v>542</v>
      </c>
      <c r="G181" s="681" t="s">
        <v>543</v>
      </c>
      <c r="H181" s="681" t="s">
        <v>544</v>
      </c>
      <c r="I181" s="681" t="s">
        <v>545</v>
      </c>
      <c r="J181" s="821" t="s">
        <v>864</v>
      </c>
      <c r="K181" s="681" t="s">
        <v>547</v>
      </c>
      <c r="L181" s="681" t="s">
        <v>548</v>
      </c>
      <c r="M181" s="681" t="s">
        <v>549</v>
      </c>
      <c r="N181" s="681" t="s">
        <v>12</v>
      </c>
      <c r="O181" s="681" t="s">
        <v>550</v>
      </c>
      <c r="P181" s="681"/>
      <c r="Q181" s="681"/>
      <c r="R181" s="681" t="s">
        <v>550</v>
      </c>
      <c r="S181" s="681"/>
      <c r="T181" s="681"/>
      <c r="U181" s="681" t="s">
        <v>550</v>
      </c>
      <c r="V181" s="681"/>
      <c r="W181" s="681"/>
      <c r="X181" s="681" t="s">
        <v>551</v>
      </c>
      <c r="Y181" s="681" t="s">
        <v>552</v>
      </c>
      <c r="Z181" s="552"/>
      <c r="AA181" s="552"/>
      <c r="AB181" s="552"/>
      <c r="AC181" s="552"/>
      <c r="AD181" s="552"/>
      <c r="AE181" s="552"/>
    </row>
    <row r="182" spans="1:50" s="435" customFormat="1" ht="93.75" customHeight="1" x14ac:dyDescent="0.25">
      <c r="A182" s="681"/>
      <c r="B182" s="681"/>
      <c r="C182" s="681"/>
      <c r="D182" s="681"/>
      <c r="E182" s="681"/>
      <c r="F182" s="681"/>
      <c r="G182" s="681"/>
      <c r="H182" s="681"/>
      <c r="I182" s="681"/>
      <c r="J182" s="822"/>
      <c r="K182" s="681"/>
      <c r="L182" s="681"/>
      <c r="M182" s="681"/>
      <c r="N182" s="681"/>
      <c r="O182" s="429" t="s">
        <v>553</v>
      </c>
      <c r="P182" s="429" t="s">
        <v>12</v>
      </c>
      <c r="Q182" s="429" t="s">
        <v>554</v>
      </c>
      <c r="R182" s="429" t="s">
        <v>555</v>
      </c>
      <c r="S182" s="429" t="s">
        <v>12</v>
      </c>
      <c r="T182" s="429" t="s">
        <v>556</v>
      </c>
      <c r="U182" s="429" t="s">
        <v>557</v>
      </c>
      <c r="V182" s="429" t="s">
        <v>12</v>
      </c>
      <c r="W182" s="429" t="s">
        <v>558</v>
      </c>
      <c r="X182" s="681"/>
      <c r="Y182" s="681"/>
      <c r="Z182" s="552"/>
      <c r="AA182" s="552"/>
      <c r="AB182" s="552"/>
      <c r="AC182" s="552"/>
    </row>
    <row r="183" spans="1:50" s="435" customFormat="1" x14ac:dyDescent="0.25">
      <c r="A183" s="433">
        <v>1</v>
      </c>
      <c r="B183" s="433">
        <v>2</v>
      </c>
      <c r="C183" s="433">
        <v>3</v>
      </c>
      <c r="D183" s="433">
        <v>4</v>
      </c>
      <c r="E183" s="433">
        <v>5</v>
      </c>
      <c r="F183" s="433">
        <v>6</v>
      </c>
      <c r="G183" s="433">
        <v>7</v>
      </c>
      <c r="H183" s="433">
        <v>8</v>
      </c>
      <c r="I183" s="433">
        <v>9</v>
      </c>
      <c r="J183" s="433">
        <v>10</v>
      </c>
      <c r="K183" s="433">
        <v>11</v>
      </c>
      <c r="L183" s="433">
        <v>12</v>
      </c>
      <c r="M183" s="433">
        <v>13</v>
      </c>
      <c r="N183" s="433">
        <v>14</v>
      </c>
      <c r="O183" s="433">
        <v>15</v>
      </c>
      <c r="P183" s="433">
        <v>16</v>
      </c>
      <c r="Q183" s="433">
        <v>17</v>
      </c>
      <c r="R183" s="433">
        <v>18</v>
      </c>
      <c r="S183" s="433">
        <v>19</v>
      </c>
      <c r="T183" s="433">
        <v>20</v>
      </c>
      <c r="U183" s="433">
        <v>21</v>
      </c>
      <c r="V183" s="433">
        <v>22</v>
      </c>
      <c r="W183" s="433">
        <v>23</v>
      </c>
      <c r="X183" s="433">
        <v>24</v>
      </c>
      <c r="Y183" s="433">
        <v>25</v>
      </c>
    </row>
    <row r="184" spans="1:50" s="435" customFormat="1" ht="261" customHeight="1" x14ac:dyDescent="0.25">
      <c r="A184" s="76" t="s">
        <v>559</v>
      </c>
      <c r="B184" s="76" t="s">
        <v>865</v>
      </c>
      <c r="C184" s="624" t="s">
        <v>561</v>
      </c>
      <c r="D184" s="110" t="s">
        <v>562</v>
      </c>
      <c r="E184" s="110" t="s">
        <v>653</v>
      </c>
      <c r="F184" s="110" t="s">
        <v>866</v>
      </c>
      <c r="G184" s="75" t="s">
        <v>777</v>
      </c>
      <c r="H184" s="75" t="s">
        <v>867</v>
      </c>
      <c r="I184" s="75" t="s">
        <v>868</v>
      </c>
      <c r="J184" s="75" t="s">
        <v>869</v>
      </c>
      <c r="K184" s="75" t="s">
        <v>870</v>
      </c>
      <c r="L184" s="110" t="s">
        <v>871</v>
      </c>
      <c r="M184" s="75" t="s">
        <v>872</v>
      </c>
      <c r="N184" s="75" t="s">
        <v>873</v>
      </c>
      <c r="O184" s="75" t="s">
        <v>874</v>
      </c>
      <c r="P184" s="75" t="s">
        <v>875</v>
      </c>
      <c r="Q184" s="75" t="s">
        <v>876</v>
      </c>
      <c r="R184" s="75" t="s">
        <v>874</v>
      </c>
      <c r="S184" s="75" t="s">
        <v>875</v>
      </c>
      <c r="T184" s="75" t="s">
        <v>876</v>
      </c>
      <c r="U184" s="75" t="s">
        <v>874</v>
      </c>
      <c r="V184" s="75" t="s">
        <v>877</v>
      </c>
      <c r="W184" s="75" t="s">
        <v>876</v>
      </c>
      <c r="X184" s="75" t="s">
        <v>878</v>
      </c>
      <c r="Y184" s="48"/>
    </row>
    <row r="185" spans="1:50" s="435" customFormat="1" ht="25.5" customHeight="1" x14ac:dyDescent="0.25">
      <c r="A185" s="739" t="s">
        <v>580</v>
      </c>
      <c r="B185" s="739"/>
      <c r="C185" s="739"/>
      <c r="D185" s="739"/>
      <c r="E185" s="739"/>
      <c r="F185" s="739"/>
      <c r="G185" s="739"/>
      <c r="H185" s="746" t="s">
        <v>879</v>
      </c>
      <c r="I185" s="746"/>
      <c r="J185" s="746"/>
      <c r="K185" s="746"/>
      <c r="L185" s="746"/>
      <c r="M185" s="746"/>
      <c r="N185" s="746"/>
      <c r="O185" s="739" t="s">
        <v>582</v>
      </c>
      <c r="P185" s="739"/>
      <c r="Q185" s="739"/>
      <c r="R185" s="739"/>
      <c r="S185" s="739"/>
      <c r="T185" s="739"/>
      <c r="U185" s="739"/>
      <c r="V185" s="739"/>
      <c r="W185" s="739"/>
      <c r="X185" s="739"/>
      <c r="Y185" s="739"/>
    </row>
    <row r="186" spans="1:50" s="435" customFormat="1" ht="409.6" customHeight="1" x14ac:dyDescent="0.25">
      <c r="A186" s="802" t="s">
        <v>2916</v>
      </c>
      <c r="B186" s="803"/>
      <c r="C186" s="803"/>
      <c r="D186" s="803"/>
      <c r="E186" s="803"/>
      <c r="F186" s="803"/>
      <c r="G186" s="804"/>
      <c r="H186" s="805" t="s">
        <v>2917</v>
      </c>
      <c r="I186" s="806"/>
      <c r="J186" s="806"/>
      <c r="K186" s="806"/>
      <c r="L186" s="806"/>
      <c r="M186" s="806"/>
      <c r="N186" s="807"/>
      <c r="O186" s="813" t="s">
        <v>2950</v>
      </c>
      <c r="P186" s="814"/>
      <c r="Q186" s="814"/>
      <c r="R186" s="814"/>
      <c r="S186" s="814"/>
      <c r="T186" s="814"/>
      <c r="U186" s="814"/>
      <c r="V186" s="814"/>
      <c r="W186" s="814"/>
      <c r="X186" s="814"/>
      <c r="Y186" s="815"/>
    </row>
    <row r="189" spans="1:50" s="553" customFormat="1" ht="18.75" customHeight="1" x14ac:dyDescent="0.25">
      <c r="A189" s="702" t="s">
        <v>880</v>
      </c>
      <c r="B189" s="702"/>
      <c r="C189" s="702"/>
      <c r="D189" s="702"/>
      <c r="E189" s="702"/>
      <c r="F189" s="702"/>
      <c r="G189" s="702"/>
      <c r="H189" s="702"/>
      <c r="I189" s="702"/>
      <c r="J189" s="702"/>
      <c r="K189" s="702"/>
      <c r="L189" s="702"/>
      <c r="M189" s="702"/>
      <c r="N189" s="702"/>
      <c r="O189" s="702"/>
      <c r="P189" s="702"/>
      <c r="Q189" s="702"/>
      <c r="R189" s="702"/>
      <c r="S189" s="702"/>
      <c r="T189" s="702"/>
      <c r="U189" s="702"/>
      <c r="V189" s="702"/>
      <c r="W189" s="702"/>
      <c r="X189" s="702"/>
      <c r="Y189" s="702"/>
      <c r="Z189" s="98"/>
      <c r="AA189" s="98"/>
      <c r="AB189" s="98"/>
      <c r="AC189" s="98"/>
    </row>
    <row r="190" spans="1:50" s="554" customFormat="1" ht="27.75" customHeight="1" x14ac:dyDescent="0.25">
      <c r="A190" s="765" t="s">
        <v>881</v>
      </c>
      <c r="B190" s="765" t="s">
        <v>538</v>
      </c>
      <c r="C190" s="765" t="s">
        <v>882</v>
      </c>
      <c r="D190" s="765" t="s">
        <v>540</v>
      </c>
      <c r="E190" s="765" t="s">
        <v>541</v>
      </c>
      <c r="F190" s="765" t="s">
        <v>542</v>
      </c>
      <c r="G190" s="765" t="s">
        <v>543</v>
      </c>
      <c r="H190" s="765" t="s">
        <v>883</v>
      </c>
      <c r="I190" s="765" t="s">
        <v>884</v>
      </c>
      <c r="J190" s="731" t="s">
        <v>885</v>
      </c>
      <c r="K190" s="765" t="s">
        <v>547</v>
      </c>
      <c r="L190" s="765" t="s">
        <v>886</v>
      </c>
      <c r="M190" s="765" t="s">
        <v>549</v>
      </c>
      <c r="N190" s="765" t="s">
        <v>12</v>
      </c>
      <c r="O190" s="765" t="s">
        <v>550</v>
      </c>
      <c r="P190" s="765"/>
      <c r="Q190" s="765"/>
      <c r="R190" s="765" t="s">
        <v>550</v>
      </c>
      <c r="S190" s="765"/>
      <c r="T190" s="765"/>
      <c r="U190" s="765" t="s">
        <v>550</v>
      </c>
      <c r="V190" s="765"/>
      <c r="W190" s="765"/>
      <c r="X190" s="765" t="s">
        <v>887</v>
      </c>
      <c r="Y190" s="765" t="s">
        <v>552</v>
      </c>
      <c r="Z190" s="98"/>
      <c r="AA190" s="98"/>
      <c r="AB190" s="98"/>
      <c r="AC190" s="98"/>
    </row>
    <row r="191" spans="1:50" s="554" customFormat="1" ht="42" customHeight="1" x14ac:dyDescent="0.25">
      <c r="A191" s="765"/>
      <c r="B191" s="765"/>
      <c r="C191" s="765"/>
      <c r="D191" s="765"/>
      <c r="E191" s="765"/>
      <c r="F191" s="765"/>
      <c r="G191" s="765"/>
      <c r="H191" s="765"/>
      <c r="I191" s="765"/>
      <c r="J191" s="731"/>
      <c r="K191" s="765"/>
      <c r="L191" s="765"/>
      <c r="M191" s="765"/>
      <c r="N191" s="765"/>
      <c r="O191" s="428" t="s">
        <v>888</v>
      </c>
      <c r="P191" s="428" t="s">
        <v>12</v>
      </c>
      <c r="Q191" s="428" t="s">
        <v>889</v>
      </c>
      <c r="R191" s="428" t="s">
        <v>890</v>
      </c>
      <c r="S191" s="428" t="s">
        <v>12</v>
      </c>
      <c r="T191" s="428" t="s">
        <v>554</v>
      </c>
      <c r="U191" s="428" t="s">
        <v>891</v>
      </c>
      <c r="V191" s="428" t="s">
        <v>12</v>
      </c>
      <c r="W191" s="428" t="s">
        <v>556</v>
      </c>
      <c r="X191" s="765"/>
      <c r="Y191" s="765"/>
      <c r="Z191" s="98"/>
      <c r="AA191" s="98"/>
      <c r="AB191" s="98"/>
      <c r="AC191" s="98"/>
    </row>
    <row r="192" spans="1:50" s="553" customFormat="1" x14ac:dyDescent="0.25">
      <c r="A192" s="429">
        <v>1</v>
      </c>
      <c r="B192" s="429">
        <v>2</v>
      </c>
      <c r="C192" s="429">
        <v>3</v>
      </c>
      <c r="D192" s="429">
        <v>4</v>
      </c>
      <c r="E192" s="429">
        <v>5</v>
      </c>
      <c r="F192" s="429">
        <v>6</v>
      </c>
      <c r="G192" s="429">
        <v>7</v>
      </c>
      <c r="H192" s="429">
        <v>8</v>
      </c>
      <c r="I192" s="429">
        <v>9</v>
      </c>
      <c r="J192" s="555">
        <v>10</v>
      </c>
      <c r="K192" s="429">
        <v>11</v>
      </c>
      <c r="L192" s="429">
        <v>12</v>
      </c>
      <c r="M192" s="429">
        <v>13</v>
      </c>
      <c r="N192" s="429">
        <v>14</v>
      </c>
      <c r="O192" s="429">
        <v>15</v>
      </c>
      <c r="P192" s="429">
        <v>16</v>
      </c>
      <c r="Q192" s="429">
        <v>17</v>
      </c>
      <c r="R192" s="429">
        <v>18</v>
      </c>
      <c r="S192" s="429">
        <v>19</v>
      </c>
      <c r="T192" s="429">
        <v>20</v>
      </c>
      <c r="U192" s="429">
        <v>21</v>
      </c>
      <c r="V192" s="429">
        <v>22</v>
      </c>
      <c r="W192" s="429">
        <v>23</v>
      </c>
      <c r="X192" s="429">
        <v>24</v>
      </c>
      <c r="Y192" s="429">
        <v>25</v>
      </c>
      <c r="Z192" s="98"/>
      <c r="AA192" s="98"/>
      <c r="AB192" s="98"/>
      <c r="AC192" s="98"/>
    </row>
    <row r="193" spans="1:31" s="558" customFormat="1" ht="409.5" customHeight="1" x14ac:dyDescent="0.25">
      <c r="A193" s="110" t="s">
        <v>892</v>
      </c>
      <c r="B193" s="110" t="s">
        <v>674</v>
      </c>
      <c r="C193" s="1001" t="s">
        <v>893</v>
      </c>
      <c r="D193" s="110" t="s">
        <v>611</v>
      </c>
      <c r="E193" s="75" t="s">
        <v>894</v>
      </c>
      <c r="F193" s="75" t="s">
        <v>895</v>
      </c>
      <c r="G193" s="75" t="s">
        <v>896</v>
      </c>
      <c r="H193" s="75" t="s">
        <v>897</v>
      </c>
      <c r="I193" s="75" t="s">
        <v>898</v>
      </c>
      <c r="J193" s="556" t="s">
        <v>899</v>
      </c>
      <c r="K193" s="75" t="s">
        <v>900</v>
      </c>
      <c r="L193" s="110" t="s">
        <v>901</v>
      </c>
      <c r="M193" s="556" t="s">
        <v>902</v>
      </c>
      <c r="N193" s="110">
        <v>75</v>
      </c>
      <c r="O193" s="557" t="s">
        <v>902</v>
      </c>
      <c r="P193" s="556">
        <v>75</v>
      </c>
      <c r="Q193" s="556" t="s">
        <v>903</v>
      </c>
      <c r="R193" s="557" t="s">
        <v>904</v>
      </c>
      <c r="S193" s="556">
        <v>75</v>
      </c>
      <c r="T193" s="556" t="s">
        <v>905</v>
      </c>
      <c r="U193" s="557" t="s">
        <v>904</v>
      </c>
      <c r="V193" s="556">
        <v>75</v>
      </c>
      <c r="W193" s="556" t="s">
        <v>906</v>
      </c>
      <c r="X193" s="556" t="s">
        <v>907</v>
      </c>
      <c r="Y193" s="75" t="s">
        <v>908</v>
      </c>
      <c r="Z193" s="98"/>
      <c r="AA193" s="98"/>
      <c r="AB193" s="98"/>
      <c r="AC193" s="98"/>
    </row>
    <row r="194" spans="1:31" s="560" customFormat="1" ht="15" customHeight="1" x14ac:dyDescent="0.25">
      <c r="A194" s="559"/>
      <c r="B194" s="559"/>
      <c r="C194" s="559"/>
      <c r="D194" s="559"/>
      <c r="E194" s="620" t="s">
        <v>909</v>
      </c>
      <c r="F194" s="620"/>
      <c r="G194" s="620"/>
      <c r="H194" s="620"/>
      <c r="I194" s="620"/>
      <c r="J194" s="620"/>
      <c r="K194" s="620"/>
      <c r="L194" s="620"/>
      <c r="M194" s="620"/>
      <c r="N194" s="620"/>
      <c r="O194" s="620"/>
      <c r="P194" s="620"/>
      <c r="Q194" s="620"/>
      <c r="R194" s="620"/>
      <c r="S194" s="620"/>
      <c r="T194" s="620"/>
      <c r="U194" s="620"/>
      <c r="V194" s="620"/>
      <c r="W194" s="620"/>
      <c r="X194" s="620"/>
      <c r="Y194" s="620"/>
      <c r="Z194" s="98"/>
      <c r="AA194" s="98"/>
      <c r="AB194" s="98"/>
      <c r="AC194" s="98"/>
    </row>
    <row r="195" spans="1:31" s="561" customFormat="1" ht="15" customHeight="1" x14ac:dyDescent="0.25">
      <c r="E195" s="666" t="s">
        <v>580</v>
      </c>
      <c r="F195" s="666"/>
      <c r="G195" s="666"/>
      <c r="H195" s="666"/>
      <c r="I195" s="666"/>
      <c r="J195" s="666"/>
      <c r="K195" s="666"/>
      <c r="L195" s="666"/>
      <c r="M195" s="666"/>
      <c r="N195" s="666" t="s">
        <v>581</v>
      </c>
      <c r="O195" s="666"/>
      <c r="P195" s="666"/>
      <c r="Q195" s="666"/>
      <c r="R195" s="666"/>
      <c r="S195" s="666"/>
      <c r="T195" s="666"/>
      <c r="U195" s="666"/>
      <c r="V195" s="666"/>
      <c r="W195" s="649" t="s">
        <v>582</v>
      </c>
      <c r="X195" s="650"/>
      <c r="Y195" s="651"/>
      <c r="Z195" s="98"/>
      <c r="AA195" s="98"/>
      <c r="AB195" s="98"/>
      <c r="AC195" s="98"/>
    </row>
    <row r="196" spans="1:31" s="553" customFormat="1" ht="225" customHeight="1" x14ac:dyDescent="0.25">
      <c r="E196" s="782" t="s">
        <v>910</v>
      </c>
      <c r="F196" s="782"/>
      <c r="G196" s="782"/>
      <c r="H196" s="782"/>
      <c r="I196" s="782"/>
      <c r="J196" s="782"/>
      <c r="K196" s="782"/>
      <c r="L196" s="782"/>
      <c r="M196" s="782"/>
      <c r="N196" s="782" t="s">
        <v>911</v>
      </c>
      <c r="O196" s="782"/>
      <c r="P196" s="782"/>
      <c r="Q196" s="782"/>
      <c r="R196" s="782"/>
      <c r="S196" s="782"/>
      <c r="T196" s="782"/>
      <c r="U196" s="782"/>
      <c r="V196" s="782"/>
      <c r="W196" s="652" t="s">
        <v>2918</v>
      </c>
      <c r="X196" s="653"/>
      <c r="Y196" s="654"/>
      <c r="Z196" s="98"/>
      <c r="AA196" s="98"/>
      <c r="AB196" s="98"/>
      <c r="AC196" s="98"/>
    </row>
    <row r="199" spans="1:31" s="409" customFormat="1" ht="25.5" x14ac:dyDescent="0.25">
      <c r="A199" s="812" t="s">
        <v>912</v>
      </c>
      <c r="B199" s="812"/>
      <c r="C199" s="812"/>
      <c r="D199" s="812"/>
      <c r="E199" s="812"/>
      <c r="F199" s="812"/>
      <c r="G199" s="812"/>
      <c r="H199" s="812"/>
      <c r="I199" s="812"/>
      <c r="J199" s="812"/>
      <c r="K199" s="812"/>
      <c r="L199" s="812"/>
      <c r="M199" s="812"/>
      <c r="N199" s="812"/>
      <c r="O199" s="812"/>
      <c r="P199" s="812"/>
      <c r="Q199" s="812"/>
      <c r="R199" s="812"/>
      <c r="S199" s="812"/>
      <c r="T199" s="812"/>
      <c r="U199" s="812"/>
      <c r="V199" s="812"/>
      <c r="W199" s="812"/>
      <c r="X199" s="812"/>
      <c r="Y199" s="812"/>
    </row>
    <row r="200" spans="1:31" s="409" customFormat="1" ht="49.5" customHeight="1" x14ac:dyDescent="0.25">
      <c r="A200" s="765" t="s">
        <v>537</v>
      </c>
      <c r="B200" s="765" t="s">
        <v>538</v>
      </c>
      <c r="C200" s="765" t="s">
        <v>586</v>
      </c>
      <c r="D200" s="765" t="s">
        <v>540</v>
      </c>
      <c r="E200" s="765" t="s">
        <v>587</v>
      </c>
      <c r="F200" s="765" t="s">
        <v>588</v>
      </c>
      <c r="G200" s="765" t="s">
        <v>543</v>
      </c>
      <c r="H200" s="765" t="s">
        <v>544</v>
      </c>
      <c r="I200" s="765" t="s">
        <v>545</v>
      </c>
      <c r="J200" s="765" t="s">
        <v>546</v>
      </c>
      <c r="K200" s="765" t="s">
        <v>547</v>
      </c>
      <c r="L200" s="765" t="s">
        <v>548</v>
      </c>
      <c r="M200" s="765" t="s">
        <v>549</v>
      </c>
      <c r="N200" s="765" t="s">
        <v>12</v>
      </c>
      <c r="O200" s="765" t="s">
        <v>550</v>
      </c>
      <c r="P200" s="765"/>
      <c r="Q200" s="765"/>
      <c r="R200" s="765" t="s">
        <v>550</v>
      </c>
      <c r="S200" s="765"/>
      <c r="T200" s="765"/>
      <c r="U200" s="765" t="s">
        <v>550</v>
      </c>
      <c r="V200" s="765"/>
      <c r="W200" s="765"/>
      <c r="X200" s="765" t="s">
        <v>551</v>
      </c>
      <c r="Y200" s="765" t="s">
        <v>552</v>
      </c>
      <c r="Z200" s="233"/>
      <c r="AA200" s="233"/>
      <c r="AB200" s="233"/>
      <c r="AC200" s="233"/>
      <c r="AD200" s="233"/>
      <c r="AE200" s="233"/>
    </row>
    <row r="201" spans="1:31" s="409" customFormat="1" ht="93.75" customHeight="1" x14ac:dyDescent="0.25">
      <c r="A201" s="765"/>
      <c r="B201" s="765"/>
      <c r="C201" s="765"/>
      <c r="D201" s="765"/>
      <c r="E201" s="765"/>
      <c r="F201" s="765"/>
      <c r="G201" s="765"/>
      <c r="H201" s="765"/>
      <c r="I201" s="765"/>
      <c r="J201" s="765"/>
      <c r="K201" s="765"/>
      <c r="L201" s="765"/>
      <c r="M201" s="765"/>
      <c r="N201" s="765"/>
      <c r="O201" s="428" t="s">
        <v>553</v>
      </c>
      <c r="P201" s="428" t="s">
        <v>913</v>
      </c>
      <c r="Q201" s="428" t="s">
        <v>914</v>
      </c>
      <c r="R201" s="428" t="s">
        <v>555</v>
      </c>
      <c r="S201" s="428" t="s">
        <v>913</v>
      </c>
      <c r="T201" s="428" t="s">
        <v>915</v>
      </c>
      <c r="U201" s="428" t="s">
        <v>916</v>
      </c>
      <c r="V201" s="428" t="s">
        <v>913</v>
      </c>
      <c r="W201" s="428" t="s">
        <v>917</v>
      </c>
      <c r="X201" s="765"/>
      <c r="Y201" s="765"/>
      <c r="Z201" s="233"/>
      <c r="AA201" s="233"/>
      <c r="AB201" s="233"/>
      <c r="AC201" s="233"/>
    </row>
    <row r="202" spans="1:31" s="409" customFormat="1" x14ac:dyDescent="0.25">
      <c r="A202" s="477">
        <v>1</v>
      </c>
      <c r="B202" s="477">
        <v>2</v>
      </c>
      <c r="C202" s="477">
        <v>3</v>
      </c>
      <c r="D202" s="477">
        <v>4</v>
      </c>
      <c r="E202" s="477">
        <v>5</v>
      </c>
      <c r="F202" s="477">
        <v>6</v>
      </c>
      <c r="G202" s="477">
        <v>7</v>
      </c>
      <c r="H202" s="477">
        <v>8</v>
      </c>
      <c r="I202" s="477">
        <v>9</v>
      </c>
      <c r="J202" s="477">
        <v>10</v>
      </c>
      <c r="K202" s="477">
        <v>11</v>
      </c>
      <c r="L202" s="477">
        <v>12</v>
      </c>
      <c r="M202" s="477">
        <v>13</v>
      </c>
      <c r="N202" s="477">
        <v>14</v>
      </c>
      <c r="O202" s="477">
        <v>15</v>
      </c>
      <c r="P202" s="477">
        <v>16</v>
      </c>
      <c r="Q202" s="477">
        <v>17</v>
      </c>
      <c r="R202" s="477">
        <v>18</v>
      </c>
      <c r="S202" s="477">
        <v>19</v>
      </c>
      <c r="T202" s="477">
        <v>20</v>
      </c>
      <c r="U202" s="477">
        <v>21</v>
      </c>
      <c r="V202" s="477">
        <v>22</v>
      </c>
      <c r="W202" s="477">
        <v>23</v>
      </c>
      <c r="X202" s="477">
        <v>24</v>
      </c>
      <c r="Y202" s="477">
        <v>25</v>
      </c>
    </row>
    <row r="203" spans="1:31" s="409" customFormat="1" ht="409.5" customHeight="1" x14ac:dyDescent="0.25">
      <c r="A203" s="809" t="s">
        <v>559</v>
      </c>
      <c r="B203" s="809" t="s">
        <v>918</v>
      </c>
      <c r="C203" s="990" t="s">
        <v>561</v>
      </c>
      <c r="D203" s="788" t="s">
        <v>562</v>
      </c>
      <c r="E203" s="788" t="s">
        <v>653</v>
      </c>
      <c r="F203" s="788" t="s">
        <v>919</v>
      </c>
      <c r="G203" s="788" t="s">
        <v>777</v>
      </c>
      <c r="H203" s="723" t="s">
        <v>920</v>
      </c>
      <c r="I203" s="723" t="s">
        <v>921</v>
      </c>
      <c r="J203" s="723" t="s">
        <v>922</v>
      </c>
      <c r="K203" s="723" t="s">
        <v>2919</v>
      </c>
      <c r="L203" s="723" t="s">
        <v>923</v>
      </c>
      <c r="M203" s="723" t="s">
        <v>924</v>
      </c>
      <c r="N203" s="723" t="s">
        <v>925</v>
      </c>
      <c r="O203" s="723" t="s">
        <v>926</v>
      </c>
      <c r="P203" s="723" t="s">
        <v>927</v>
      </c>
      <c r="Q203" s="723" t="s">
        <v>928</v>
      </c>
      <c r="R203" s="723" t="s">
        <v>929</v>
      </c>
      <c r="S203" s="723" t="s">
        <v>930</v>
      </c>
      <c r="T203" s="723" t="s">
        <v>931</v>
      </c>
      <c r="U203" s="723" t="s">
        <v>932</v>
      </c>
      <c r="V203" s="723" t="s">
        <v>933</v>
      </c>
      <c r="W203" s="723" t="s">
        <v>934</v>
      </c>
      <c r="X203" s="723" t="s">
        <v>935</v>
      </c>
      <c r="Y203" s="793" t="s">
        <v>936</v>
      </c>
    </row>
    <row r="204" spans="1:31" s="409" customFormat="1" ht="27.75" customHeight="1" x14ac:dyDescent="0.25">
      <c r="A204" s="810"/>
      <c r="B204" s="810"/>
      <c r="C204" s="992"/>
      <c r="D204" s="790"/>
      <c r="E204" s="790"/>
      <c r="F204" s="790"/>
      <c r="G204" s="790"/>
      <c r="H204" s="725"/>
      <c r="I204" s="725"/>
      <c r="J204" s="725"/>
      <c r="K204" s="725"/>
      <c r="L204" s="725"/>
      <c r="M204" s="725"/>
      <c r="N204" s="725"/>
      <c r="O204" s="725"/>
      <c r="P204" s="725"/>
      <c r="Q204" s="725"/>
      <c r="R204" s="725"/>
      <c r="S204" s="725"/>
      <c r="T204" s="725"/>
      <c r="U204" s="725"/>
      <c r="V204" s="725"/>
      <c r="W204" s="725"/>
      <c r="X204" s="725"/>
      <c r="Y204" s="811"/>
    </row>
    <row r="205" spans="1:31" s="409" customFormat="1" ht="23.25" customHeight="1" x14ac:dyDescent="0.25">
      <c r="A205" s="779" t="s">
        <v>580</v>
      </c>
      <c r="B205" s="779"/>
      <c r="C205" s="779"/>
      <c r="D205" s="779"/>
      <c r="E205" s="779"/>
      <c r="F205" s="779"/>
      <c r="G205" s="779"/>
      <c r="H205" s="731" t="s">
        <v>581</v>
      </c>
      <c r="I205" s="731"/>
      <c r="J205" s="731"/>
      <c r="K205" s="731"/>
      <c r="L205" s="731"/>
      <c r="M205" s="731"/>
      <c r="N205" s="731"/>
      <c r="O205" s="659" t="s">
        <v>582</v>
      </c>
      <c r="P205" s="659"/>
      <c r="Q205" s="659"/>
      <c r="R205" s="659"/>
      <c r="S205" s="659"/>
      <c r="T205" s="659"/>
      <c r="U205" s="659"/>
      <c r="V205" s="659"/>
      <c r="W205" s="659"/>
      <c r="X205" s="659"/>
      <c r="Y205" s="659"/>
    </row>
    <row r="206" spans="1:31" s="409" customFormat="1" ht="201" customHeight="1" x14ac:dyDescent="0.25">
      <c r="A206" s="805" t="s">
        <v>937</v>
      </c>
      <c r="B206" s="806"/>
      <c r="C206" s="806"/>
      <c r="D206" s="806"/>
      <c r="E206" s="806"/>
      <c r="F206" s="806"/>
      <c r="G206" s="807"/>
      <c r="H206" s="805" t="s">
        <v>938</v>
      </c>
      <c r="I206" s="806"/>
      <c r="J206" s="806"/>
      <c r="K206" s="806"/>
      <c r="L206" s="806"/>
      <c r="M206" s="806"/>
      <c r="N206" s="807"/>
      <c r="O206" s="663" t="s">
        <v>939</v>
      </c>
      <c r="P206" s="664"/>
      <c r="Q206" s="664"/>
      <c r="R206" s="664"/>
      <c r="S206" s="664"/>
      <c r="T206" s="664"/>
      <c r="U206" s="664"/>
      <c r="V206" s="664"/>
      <c r="W206" s="664"/>
      <c r="X206" s="664"/>
      <c r="Y206" s="665"/>
    </row>
    <row r="208" spans="1:31" s="435" customFormat="1" ht="25.5" x14ac:dyDescent="0.25">
      <c r="A208" s="808" t="s">
        <v>940</v>
      </c>
      <c r="B208" s="808"/>
      <c r="C208" s="808"/>
      <c r="D208" s="808"/>
      <c r="E208" s="808"/>
      <c r="F208" s="808"/>
      <c r="G208" s="808"/>
      <c r="H208" s="808"/>
      <c r="I208" s="808"/>
      <c r="J208" s="808"/>
      <c r="K208" s="808"/>
      <c r="L208" s="808"/>
      <c r="M208" s="808"/>
      <c r="N208" s="808"/>
      <c r="O208" s="808"/>
      <c r="P208" s="808"/>
      <c r="Q208" s="808"/>
      <c r="R208" s="808"/>
      <c r="S208" s="808"/>
      <c r="T208" s="808"/>
      <c r="U208" s="808"/>
      <c r="V208" s="808"/>
      <c r="W208" s="808"/>
      <c r="X208" s="808"/>
      <c r="Y208" s="808"/>
    </row>
    <row r="209" spans="1:31" s="435" customFormat="1" ht="49.5" customHeight="1" x14ac:dyDescent="0.25">
      <c r="A209" s="681" t="s">
        <v>537</v>
      </c>
      <c r="B209" s="681" t="s">
        <v>538</v>
      </c>
      <c r="C209" s="681" t="s">
        <v>586</v>
      </c>
      <c r="D209" s="681" t="s">
        <v>540</v>
      </c>
      <c r="E209" s="681" t="s">
        <v>587</v>
      </c>
      <c r="F209" s="681" t="s">
        <v>588</v>
      </c>
      <c r="G209" s="681" t="s">
        <v>543</v>
      </c>
      <c r="H209" s="681" t="s">
        <v>544</v>
      </c>
      <c r="I209" s="681" t="s">
        <v>545</v>
      </c>
      <c r="J209" s="681" t="s">
        <v>546</v>
      </c>
      <c r="K209" s="681" t="s">
        <v>547</v>
      </c>
      <c r="L209" s="681" t="s">
        <v>548</v>
      </c>
      <c r="M209" s="681" t="s">
        <v>549</v>
      </c>
      <c r="N209" s="681" t="s">
        <v>12</v>
      </c>
      <c r="O209" s="681" t="s">
        <v>550</v>
      </c>
      <c r="P209" s="681"/>
      <c r="Q209" s="681"/>
      <c r="R209" s="681" t="s">
        <v>550</v>
      </c>
      <c r="S209" s="681"/>
      <c r="T209" s="681"/>
      <c r="U209" s="681" t="s">
        <v>550</v>
      </c>
      <c r="V209" s="681"/>
      <c r="W209" s="681"/>
      <c r="X209" s="681" t="s">
        <v>551</v>
      </c>
      <c r="Y209" s="681" t="s">
        <v>552</v>
      </c>
      <c r="Z209" s="552"/>
      <c r="AA209" s="552"/>
      <c r="AB209" s="552"/>
      <c r="AC209" s="552"/>
      <c r="AD209" s="552"/>
      <c r="AE209" s="552"/>
    </row>
    <row r="210" spans="1:31" s="435" customFormat="1" ht="81" customHeight="1" x14ac:dyDescent="0.25">
      <c r="A210" s="681"/>
      <c r="B210" s="681"/>
      <c r="C210" s="681"/>
      <c r="D210" s="681"/>
      <c r="E210" s="681"/>
      <c r="F210" s="681"/>
      <c r="G210" s="681"/>
      <c r="H210" s="681"/>
      <c r="I210" s="681"/>
      <c r="J210" s="681"/>
      <c r="K210" s="681"/>
      <c r="L210" s="681"/>
      <c r="M210" s="681"/>
      <c r="N210" s="681"/>
      <c r="O210" s="429" t="s">
        <v>553</v>
      </c>
      <c r="P210" s="429" t="s">
        <v>12</v>
      </c>
      <c r="Q210" s="429" t="s">
        <v>554</v>
      </c>
      <c r="R210" s="429" t="s">
        <v>555</v>
      </c>
      <c r="S210" s="429" t="s">
        <v>12</v>
      </c>
      <c r="T210" s="429" t="s">
        <v>556</v>
      </c>
      <c r="U210" s="429" t="s">
        <v>557</v>
      </c>
      <c r="V210" s="429" t="s">
        <v>12</v>
      </c>
      <c r="W210" s="429" t="s">
        <v>558</v>
      </c>
      <c r="X210" s="681"/>
      <c r="Y210" s="681"/>
      <c r="Z210" s="552"/>
      <c r="AA210" s="552"/>
      <c r="AB210" s="552"/>
      <c r="AC210" s="552"/>
    </row>
    <row r="211" spans="1:31" s="435" customFormat="1" x14ac:dyDescent="0.25">
      <c r="A211" s="433">
        <v>1</v>
      </c>
      <c r="B211" s="433">
        <v>2</v>
      </c>
      <c r="C211" s="433">
        <v>3</v>
      </c>
      <c r="D211" s="433">
        <v>4</v>
      </c>
      <c r="E211" s="433">
        <v>5</v>
      </c>
      <c r="F211" s="433">
        <v>6</v>
      </c>
      <c r="G211" s="433">
        <v>7</v>
      </c>
      <c r="H211" s="433">
        <v>8</v>
      </c>
      <c r="I211" s="433">
        <v>9</v>
      </c>
      <c r="J211" s="433">
        <v>10</v>
      </c>
      <c r="K211" s="433">
        <v>11</v>
      </c>
      <c r="L211" s="433">
        <v>12</v>
      </c>
      <c r="M211" s="433">
        <v>13</v>
      </c>
      <c r="N211" s="433">
        <v>14</v>
      </c>
      <c r="O211" s="433">
        <v>15</v>
      </c>
      <c r="P211" s="433">
        <v>16</v>
      </c>
      <c r="Q211" s="433">
        <v>17</v>
      </c>
      <c r="R211" s="433">
        <v>18</v>
      </c>
      <c r="S211" s="433">
        <v>19</v>
      </c>
      <c r="T211" s="433">
        <v>20</v>
      </c>
      <c r="U211" s="433">
        <v>21</v>
      </c>
      <c r="V211" s="433">
        <v>22</v>
      </c>
      <c r="W211" s="433">
        <v>23</v>
      </c>
      <c r="X211" s="433">
        <v>24</v>
      </c>
      <c r="Y211" s="433">
        <v>25</v>
      </c>
    </row>
    <row r="212" spans="1:31" s="435" customFormat="1" ht="294.75" customHeight="1" x14ac:dyDescent="0.25">
      <c r="A212" s="81" t="s">
        <v>559</v>
      </c>
      <c r="B212" s="81" t="s">
        <v>918</v>
      </c>
      <c r="C212" s="1002" t="s">
        <v>561</v>
      </c>
      <c r="D212" s="81" t="s">
        <v>562</v>
      </c>
      <c r="E212" s="418" t="s">
        <v>653</v>
      </c>
      <c r="F212" s="81" t="s">
        <v>653</v>
      </c>
      <c r="G212" s="81" t="s">
        <v>611</v>
      </c>
      <c r="H212" s="81" t="s">
        <v>941</v>
      </c>
      <c r="I212" s="81" t="s">
        <v>942</v>
      </c>
      <c r="J212" s="81" t="s">
        <v>943</v>
      </c>
      <c r="K212" s="81" t="s">
        <v>944</v>
      </c>
      <c r="L212" s="81" t="s">
        <v>945</v>
      </c>
      <c r="M212" s="81" t="s">
        <v>946</v>
      </c>
      <c r="N212" s="81" t="s">
        <v>947</v>
      </c>
      <c r="O212" s="81" t="s">
        <v>948</v>
      </c>
      <c r="P212" s="81" t="s">
        <v>949</v>
      </c>
      <c r="Q212" s="81" t="s">
        <v>950</v>
      </c>
      <c r="R212" s="81" t="s">
        <v>951</v>
      </c>
      <c r="S212" s="81" t="s">
        <v>949</v>
      </c>
      <c r="T212" s="81" t="s">
        <v>950</v>
      </c>
      <c r="U212" s="81" t="s">
        <v>948</v>
      </c>
      <c r="V212" s="81" t="s">
        <v>949</v>
      </c>
      <c r="W212" s="81" t="s">
        <v>950</v>
      </c>
      <c r="X212" s="81" t="s">
        <v>952</v>
      </c>
      <c r="Y212" s="81" t="s">
        <v>953</v>
      </c>
    </row>
    <row r="213" spans="1:31" s="435" customFormat="1" ht="25.5" customHeight="1" x14ac:dyDescent="0.25">
      <c r="A213" s="739" t="s">
        <v>580</v>
      </c>
      <c r="B213" s="739"/>
      <c r="C213" s="739"/>
      <c r="D213" s="739"/>
      <c r="E213" s="739"/>
      <c r="F213" s="739"/>
      <c r="G213" s="739"/>
      <c r="H213" s="746" t="s">
        <v>581</v>
      </c>
      <c r="I213" s="746"/>
      <c r="J213" s="746"/>
      <c r="K213" s="746"/>
      <c r="L213" s="746"/>
      <c r="M213" s="746"/>
      <c r="N213" s="746"/>
      <c r="O213" s="739" t="s">
        <v>582</v>
      </c>
      <c r="P213" s="739"/>
      <c r="Q213" s="739"/>
      <c r="R213" s="739"/>
      <c r="S213" s="739"/>
      <c r="T213" s="739"/>
      <c r="U213" s="739"/>
      <c r="V213" s="739"/>
      <c r="W213" s="739"/>
      <c r="X213" s="739"/>
      <c r="Y213" s="739"/>
    </row>
    <row r="214" spans="1:31" s="435" customFormat="1" ht="102" customHeight="1" x14ac:dyDescent="0.25">
      <c r="A214" s="802" t="s">
        <v>2920</v>
      </c>
      <c r="B214" s="803"/>
      <c r="C214" s="803"/>
      <c r="D214" s="803"/>
      <c r="E214" s="803"/>
      <c r="F214" s="803"/>
      <c r="G214" s="804"/>
      <c r="H214" s="805" t="s">
        <v>954</v>
      </c>
      <c r="I214" s="806"/>
      <c r="J214" s="806"/>
      <c r="K214" s="806"/>
      <c r="L214" s="806"/>
      <c r="M214" s="806"/>
      <c r="N214" s="807"/>
      <c r="O214" s="805" t="s">
        <v>2921</v>
      </c>
      <c r="P214" s="664"/>
      <c r="Q214" s="664"/>
      <c r="R214" s="664"/>
      <c r="S214" s="664"/>
      <c r="T214" s="664"/>
      <c r="U214" s="664"/>
      <c r="V214" s="664"/>
      <c r="W214" s="664"/>
      <c r="X214" s="664"/>
      <c r="Y214" s="665"/>
    </row>
    <row r="216" spans="1:31" s="435" customFormat="1" x14ac:dyDescent="0.25">
      <c r="A216" s="730" t="s">
        <v>955</v>
      </c>
      <c r="B216" s="730"/>
      <c r="C216" s="730"/>
      <c r="D216" s="730"/>
      <c r="E216" s="730"/>
      <c r="F216" s="730"/>
      <c r="G216" s="730"/>
      <c r="H216" s="730"/>
      <c r="I216" s="730"/>
      <c r="J216" s="730"/>
      <c r="K216" s="730"/>
      <c r="L216" s="730"/>
      <c r="M216" s="730"/>
      <c r="N216" s="730"/>
      <c r="O216" s="730"/>
      <c r="P216" s="730"/>
      <c r="Q216" s="730"/>
      <c r="R216" s="730"/>
      <c r="S216" s="730"/>
      <c r="T216" s="730"/>
      <c r="U216" s="730"/>
      <c r="V216" s="730"/>
      <c r="W216" s="730"/>
      <c r="X216" s="730"/>
      <c r="Y216" s="730"/>
    </row>
    <row r="217" spans="1:31" s="437" customFormat="1" ht="49.5" customHeight="1" x14ac:dyDescent="0.25">
      <c r="A217" s="747" t="s">
        <v>537</v>
      </c>
      <c r="B217" s="747" t="s">
        <v>538</v>
      </c>
      <c r="C217" s="747" t="s">
        <v>586</v>
      </c>
      <c r="D217" s="747" t="s">
        <v>540</v>
      </c>
      <c r="E217" s="747" t="s">
        <v>587</v>
      </c>
      <c r="F217" s="747" t="s">
        <v>588</v>
      </c>
      <c r="G217" s="747" t="s">
        <v>543</v>
      </c>
      <c r="H217" s="747" t="s">
        <v>544</v>
      </c>
      <c r="I217" s="747" t="s">
        <v>545</v>
      </c>
      <c r="J217" s="747" t="s">
        <v>546</v>
      </c>
      <c r="K217" s="747" t="s">
        <v>547</v>
      </c>
      <c r="L217" s="747" t="s">
        <v>548</v>
      </c>
      <c r="M217" s="747" t="s">
        <v>549</v>
      </c>
      <c r="N217" s="747" t="s">
        <v>12</v>
      </c>
      <c r="O217" s="747" t="s">
        <v>550</v>
      </c>
      <c r="P217" s="747"/>
      <c r="Q217" s="747"/>
      <c r="R217" s="747" t="s">
        <v>550</v>
      </c>
      <c r="S217" s="747"/>
      <c r="T217" s="747"/>
      <c r="U217" s="747" t="s">
        <v>550</v>
      </c>
      <c r="V217" s="747"/>
      <c r="W217" s="747"/>
      <c r="X217" s="747" t="s">
        <v>551</v>
      </c>
      <c r="Y217" s="747" t="s">
        <v>552</v>
      </c>
      <c r="Z217" s="436"/>
      <c r="AA217" s="436"/>
      <c r="AB217" s="436"/>
      <c r="AC217" s="436"/>
      <c r="AD217" s="436"/>
      <c r="AE217" s="436"/>
    </row>
    <row r="218" spans="1:31" s="437" customFormat="1" ht="105.75" customHeight="1" x14ac:dyDescent="0.25">
      <c r="A218" s="747"/>
      <c r="B218" s="747"/>
      <c r="C218" s="747"/>
      <c r="D218" s="747"/>
      <c r="E218" s="747"/>
      <c r="F218" s="747"/>
      <c r="G218" s="747"/>
      <c r="H218" s="747"/>
      <c r="I218" s="747"/>
      <c r="J218" s="747"/>
      <c r="K218" s="747"/>
      <c r="L218" s="747"/>
      <c r="M218" s="747"/>
      <c r="N218" s="747"/>
      <c r="O218" s="438" t="s">
        <v>553</v>
      </c>
      <c r="P218" s="438" t="s">
        <v>12</v>
      </c>
      <c r="Q218" s="438" t="s">
        <v>554</v>
      </c>
      <c r="R218" s="438" t="s">
        <v>555</v>
      </c>
      <c r="S218" s="438" t="s">
        <v>12</v>
      </c>
      <c r="T218" s="438" t="s">
        <v>556</v>
      </c>
      <c r="U218" s="438" t="s">
        <v>557</v>
      </c>
      <c r="V218" s="438" t="s">
        <v>12</v>
      </c>
      <c r="W218" s="438" t="s">
        <v>558</v>
      </c>
      <c r="X218" s="747"/>
      <c r="Y218" s="747"/>
      <c r="Z218" s="436"/>
      <c r="AA218" s="436"/>
      <c r="AB218" s="436"/>
      <c r="AC218" s="436"/>
    </row>
    <row r="219" spans="1:31" s="435" customFormat="1" x14ac:dyDescent="0.25">
      <c r="A219" s="433">
        <v>1</v>
      </c>
      <c r="B219" s="433">
        <v>2</v>
      </c>
      <c r="C219" s="433">
        <v>3</v>
      </c>
      <c r="D219" s="433">
        <v>4</v>
      </c>
      <c r="E219" s="433">
        <v>5</v>
      </c>
      <c r="F219" s="433">
        <v>6</v>
      </c>
      <c r="G219" s="433">
        <v>7</v>
      </c>
      <c r="H219" s="433">
        <v>8</v>
      </c>
      <c r="I219" s="433">
        <v>9</v>
      </c>
      <c r="J219" s="433">
        <v>10</v>
      </c>
      <c r="K219" s="433">
        <v>11</v>
      </c>
      <c r="L219" s="433">
        <v>12</v>
      </c>
      <c r="M219" s="433">
        <v>13</v>
      </c>
      <c r="N219" s="433">
        <v>14</v>
      </c>
      <c r="O219" s="433">
        <v>15</v>
      </c>
      <c r="P219" s="433">
        <v>16</v>
      </c>
      <c r="Q219" s="433">
        <v>17</v>
      </c>
      <c r="R219" s="433">
        <v>18</v>
      </c>
      <c r="S219" s="433">
        <v>19</v>
      </c>
      <c r="T219" s="433">
        <v>20</v>
      </c>
      <c r="U219" s="433">
        <v>21</v>
      </c>
      <c r="V219" s="433">
        <v>22</v>
      </c>
      <c r="W219" s="433">
        <v>23</v>
      </c>
      <c r="X219" s="433">
        <v>24</v>
      </c>
      <c r="Y219" s="433">
        <v>25</v>
      </c>
    </row>
    <row r="220" spans="1:31" s="435" customFormat="1" ht="409.6" customHeight="1" x14ac:dyDescent="0.25">
      <c r="A220" s="75" t="s">
        <v>652</v>
      </c>
      <c r="B220" s="76">
        <v>3.8</v>
      </c>
      <c r="C220" s="1003" t="s">
        <v>561</v>
      </c>
      <c r="D220" s="75" t="s">
        <v>611</v>
      </c>
      <c r="E220" s="75" t="s">
        <v>653</v>
      </c>
      <c r="F220" s="75" t="s">
        <v>956</v>
      </c>
      <c r="G220" s="75" t="s">
        <v>592</v>
      </c>
      <c r="H220" s="87" t="s">
        <v>957</v>
      </c>
      <c r="I220" s="562" t="s">
        <v>958</v>
      </c>
      <c r="J220" s="563" t="s">
        <v>959</v>
      </c>
      <c r="K220" s="87" t="s">
        <v>2922</v>
      </c>
      <c r="L220" s="564" t="s">
        <v>960</v>
      </c>
      <c r="M220" s="87" t="s">
        <v>2923</v>
      </c>
      <c r="N220" s="562" t="s">
        <v>961</v>
      </c>
      <c r="O220" s="565" t="s">
        <v>962</v>
      </c>
      <c r="P220" s="562" t="s">
        <v>961</v>
      </c>
      <c r="Q220" s="565" t="s">
        <v>963</v>
      </c>
      <c r="R220" s="565" t="s">
        <v>962</v>
      </c>
      <c r="S220" s="562" t="s">
        <v>961</v>
      </c>
      <c r="T220" s="565" t="s">
        <v>963</v>
      </c>
      <c r="U220" s="565" t="s">
        <v>962</v>
      </c>
      <c r="V220" s="562" t="s">
        <v>961</v>
      </c>
      <c r="W220" s="565" t="s">
        <v>963</v>
      </c>
      <c r="X220" s="566" t="s">
        <v>964</v>
      </c>
      <c r="Y220" s="567"/>
    </row>
    <row r="221" spans="1:31" s="444" customFormat="1" ht="45" customHeight="1" x14ac:dyDescent="0.25">
      <c r="A221" s="440"/>
      <c r="B221" s="441"/>
      <c r="C221" s="442"/>
      <c r="D221" s="77"/>
      <c r="E221" s="759" t="s">
        <v>965</v>
      </c>
      <c r="F221" s="760"/>
      <c r="G221" s="760"/>
      <c r="H221" s="760"/>
      <c r="I221" s="760"/>
      <c r="J221" s="760"/>
      <c r="K221" s="760"/>
      <c r="L221" s="760"/>
      <c r="M221" s="760"/>
      <c r="N221" s="760"/>
      <c r="O221" s="760"/>
      <c r="P221" s="760"/>
      <c r="Q221" s="760"/>
      <c r="R221" s="760"/>
      <c r="S221" s="760"/>
      <c r="T221" s="760"/>
      <c r="U221" s="760"/>
      <c r="V221" s="760"/>
      <c r="W221" s="760"/>
      <c r="X221" s="761"/>
      <c r="Y221" s="442"/>
    </row>
    <row r="222" spans="1:31" s="444" customFormat="1" ht="24" customHeight="1" x14ac:dyDescent="0.25">
      <c r="A222" s="720" t="s">
        <v>580</v>
      </c>
      <c r="B222" s="721"/>
      <c r="C222" s="721"/>
      <c r="D222" s="721"/>
      <c r="E222" s="721"/>
      <c r="F222" s="721"/>
      <c r="G222" s="721"/>
      <c r="H222" s="721"/>
      <c r="I222" s="722"/>
      <c r="J222" s="720" t="s">
        <v>581</v>
      </c>
      <c r="K222" s="721"/>
      <c r="L222" s="721"/>
      <c r="M222" s="721"/>
      <c r="N222" s="721"/>
      <c r="O222" s="721"/>
      <c r="P222" s="721"/>
      <c r="Q222" s="721"/>
      <c r="R222" s="722"/>
      <c r="S222" s="720" t="s">
        <v>582</v>
      </c>
      <c r="T222" s="721"/>
      <c r="U222" s="721"/>
      <c r="V222" s="721"/>
      <c r="W222" s="721"/>
      <c r="X222" s="721"/>
      <c r="Y222" s="722"/>
    </row>
    <row r="223" spans="1:31" s="444" customFormat="1" ht="228.75" customHeight="1" x14ac:dyDescent="0.25">
      <c r="A223" s="675" t="s">
        <v>966</v>
      </c>
      <c r="B223" s="676"/>
      <c r="C223" s="676"/>
      <c r="D223" s="676"/>
      <c r="E223" s="676"/>
      <c r="F223" s="676"/>
      <c r="G223" s="676"/>
      <c r="H223" s="676"/>
      <c r="I223" s="677"/>
      <c r="J223" s="675" t="s">
        <v>967</v>
      </c>
      <c r="K223" s="678"/>
      <c r="L223" s="678"/>
      <c r="M223" s="678"/>
      <c r="N223" s="678"/>
      <c r="O223" s="678"/>
      <c r="P223" s="678"/>
      <c r="Q223" s="678"/>
      <c r="R223" s="679"/>
      <c r="S223" s="675" t="s">
        <v>2924</v>
      </c>
      <c r="T223" s="676"/>
      <c r="U223" s="676"/>
      <c r="V223" s="676"/>
      <c r="W223" s="676"/>
      <c r="X223" s="676"/>
      <c r="Y223" s="677"/>
    </row>
    <row r="225" spans="1:31" s="435" customFormat="1" x14ac:dyDescent="0.25">
      <c r="A225" s="730" t="s">
        <v>968</v>
      </c>
      <c r="B225" s="730"/>
      <c r="C225" s="730"/>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row>
    <row r="226" spans="1:31" s="437" customFormat="1" ht="49.5" customHeight="1" x14ac:dyDescent="0.25">
      <c r="A226" s="747" t="s">
        <v>537</v>
      </c>
      <c r="B226" s="747" t="s">
        <v>538</v>
      </c>
      <c r="C226" s="747" t="s">
        <v>586</v>
      </c>
      <c r="D226" s="747" t="s">
        <v>540</v>
      </c>
      <c r="E226" s="747" t="s">
        <v>587</v>
      </c>
      <c r="F226" s="747" t="s">
        <v>588</v>
      </c>
      <c r="G226" s="747" t="s">
        <v>543</v>
      </c>
      <c r="H226" s="747" t="s">
        <v>544</v>
      </c>
      <c r="I226" s="747" t="s">
        <v>545</v>
      </c>
      <c r="J226" s="747" t="s">
        <v>546</v>
      </c>
      <c r="K226" s="747" t="s">
        <v>547</v>
      </c>
      <c r="L226" s="747" t="s">
        <v>548</v>
      </c>
      <c r="M226" s="747" t="s">
        <v>549</v>
      </c>
      <c r="N226" s="747" t="s">
        <v>12</v>
      </c>
      <c r="O226" s="747" t="s">
        <v>550</v>
      </c>
      <c r="P226" s="747"/>
      <c r="Q226" s="747"/>
      <c r="R226" s="747" t="s">
        <v>550</v>
      </c>
      <c r="S226" s="747"/>
      <c r="T226" s="747"/>
      <c r="U226" s="747" t="s">
        <v>550</v>
      </c>
      <c r="V226" s="747"/>
      <c r="W226" s="747"/>
      <c r="X226" s="747" t="s">
        <v>551</v>
      </c>
      <c r="Y226" s="747" t="s">
        <v>552</v>
      </c>
      <c r="Z226" s="436"/>
      <c r="AA226" s="436"/>
      <c r="AB226" s="436"/>
      <c r="AC226" s="436"/>
      <c r="AD226" s="436"/>
      <c r="AE226" s="436"/>
    </row>
    <row r="227" spans="1:31" s="437" customFormat="1" ht="105.75" customHeight="1" x14ac:dyDescent="0.25">
      <c r="A227" s="747"/>
      <c r="B227" s="747"/>
      <c r="C227" s="747"/>
      <c r="D227" s="747"/>
      <c r="E227" s="747"/>
      <c r="F227" s="747"/>
      <c r="G227" s="747"/>
      <c r="H227" s="747"/>
      <c r="I227" s="747"/>
      <c r="J227" s="747"/>
      <c r="K227" s="747"/>
      <c r="L227" s="747"/>
      <c r="M227" s="747"/>
      <c r="N227" s="747"/>
      <c r="O227" s="438" t="s">
        <v>553</v>
      </c>
      <c r="P227" s="438" t="s">
        <v>12</v>
      </c>
      <c r="Q227" s="438" t="s">
        <v>554</v>
      </c>
      <c r="R227" s="438" t="s">
        <v>555</v>
      </c>
      <c r="S227" s="438" t="s">
        <v>12</v>
      </c>
      <c r="T227" s="438" t="s">
        <v>556</v>
      </c>
      <c r="U227" s="438" t="s">
        <v>557</v>
      </c>
      <c r="V227" s="438" t="s">
        <v>12</v>
      </c>
      <c r="W227" s="438" t="s">
        <v>558</v>
      </c>
      <c r="X227" s="747"/>
      <c r="Y227" s="747"/>
      <c r="Z227" s="436"/>
      <c r="AA227" s="436"/>
      <c r="AB227" s="436"/>
      <c r="AC227" s="436"/>
    </row>
    <row r="228" spans="1:31" s="435" customFormat="1" x14ac:dyDescent="0.25">
      <c r="A228" s="433">
        <v>1</v>
      </c>
      <c r="B228" s="433">
        <v>2</v>
      </c>
      <c r="C228" s="433">
        <v>3</v>
      </c>
      <c r="D228" s="433">
        <v>4</v>
      </c>
      <c r="E228" s="433">
        <v>5</v>
      </c>
      <c r="F228" s="433">
        <v>6</v>
      </c>
      <c r="G228" s="433">
        <v>7</v>
      </c>
      <c r="H228" s="433">
        <v>8</v>
      </c>
      <c r="I228" s="433">
        <v>9</v>
      </c>
      <c r="J228" s="433">
        <v>10</v>
      </c>
      <c r="K228" s="433">
        <v>11</v>
      </c>
      <c r="L228" s="433">
        <v>12</v>
      </c>
      <c r="M228" s="433">
        <v>13</v>
      </c>
      <c r="N228" s="433">
        <v>14</v>
      </c>
      <c r="O228" s="433">
        <v>15</v>
      </c>
      <c r="P228" s="433">
        <v>16</v>
      </c>
      <c r="Q228" s="433">
        <v>17</v>
      </c>
      <c r="R228" s="433">
        <v>18</v>
      </c>
      <c r="S228" s="433">
        <v>19</v>
      </c>
      <c r="T228" s="433">
        <v>20</v>
      </c>
      <c r="U228" s="433">
        <v>21</v>
      </c>
      <c r="V228" s="433">
        <v>22</v>
      </c>
      <c r="W228" s="433">
        <v>23</v>
      </c>
      <c r="X228" s="433">
        <v>24</v>
      </c>
      <c r="Y228" s="433">
        <v>25</v>
      </c>
    </row>
    <row r="229" spans="1:31" s="435" customFormat="1" ht="216.75" customHeight="1" x14ac:dyDescent="0.25">
      <c r="A229" s="75" t="s">
        <v>652</v>
      </c>
      <c r="B229" s="76">
        <v>3.8</v>
      </c>
      <c r="C229" s="624" t="s">
        <v>561</v>
      </c>
      <c r="D229" s="75" t="s">
        <v>611</v>
      </c>
      <c r="E229" s="75" t="s">
        <v>653</v>
      </c>
      <c r="F229" s="75" t="s">
        <v>969</v>
      </c>
      <c r="G229" s="75" t="s">
        <v>592</v>
      </c>
      <c r="H229" s="562" t="s">
        <v>970</v>
      </c>
      <c r="I229" s="562" t="s">
        <v>971</v>
      </c>
      <c r="J229" s="562" t="s">
        <v>972</v>
      </c>
      <c r="K229" s="87" t="s">
        <v>973</v>
      </c>
      <c r="L229" s="562" t="s">
        <v>974</v>
      </c>
      <c r="M229" s="87" t="s">
        <v>974</v>
      </c>
      <c r="N229" s="562" t="s">
        <v>975</v>
      </c>
      <c r="O229" s="565" t="s">
        <v>976</v>
      </c>
      <c r="P229" s="562" t="s">
        <v>977</v>
      </c>
      <c r="Q229" s="565" t="s">
        <v>978</v>
      </c>
      <c r="R229" s="565" t="s">
        <v>976</v>
      </c>
      <c r="S229" s="562" t="s">
        <v>979</v>
      </c>
      <c r="T229" s="565" t="s">
        <v>980</v>
      </c>
      <c r="U229" s="565" t="s">
        <v>976</v>
      </c>
      <c r="V229" s="562" t="s">
        <v>981</v>
      </c>
      <c r="W229" s="565" t="s">
        <v>982</v>
      </c>
      <c r="X229" s="566" t="s">
        <v>983</v>
      </c>
      <c r="Y229" s="567"/>
    </row>
    <row r="230" spans="1:31" s="444" customFormat="1" ht="24" customHeight="1" x14ac:dyDescent="0.25">
      <c r="A230" s="720" t="s">
        <v>580</v>
      </c>
      <c r="B230" s="721"/>
      <c r="C230" s="721"/>
      <c r="D230" s="721"/>
      <c r="E230" s="721"/>
      <c r="F230" s="721"/>
      <c r="G230" s="721"/>
      <c r="H230" s="721"/>
      <c r="I230" s="722"/>
      <c r="J230" s="720" t="s">
        <v>581</v>
      </c>
      <c r="K230" s="721"/>
      <c r="L230" s="721"/>
      <c r="M230" s="721"/>
      <c r="N230" s="721"/>
      <c r="O230" s="721"/>
      <c r="P230" s="721"/>
      <c r="Q230" s="721"/>
      <c r="R230" s="722"/>
      <c r="S230" s="720" t="s">
        <v>582</v>
      </c>
      <c r="T230" s="721"/>
      <c r="U230" s="721"/>
      <c r="V230" s="721"/>
      <c r="W230" s="721"/>
      <c r="X230" s="721"/>
      <c r="Y230" s="722"/>
    </row>
    <row r="231" spans="1:31" s="444" customFormat="1" ht="189.75" customHeight="1" x14ac:dyDescent="0.25">
      <c r="A231" s="675" t="s">
        <v>984</v>
      </c>
      <c r="B231" s="676"/>
      <c r="C231" s="676"/>
      <c r="D231" s="676"/>
      <c r="E231" s="676"/>
      <c r="F231" s="676"/>
      <c r="G231" s="676"/>
      <c r="H231" s="676"/>
      <c r="I231" s="677"/>
      <c r="J231" s="675" t="s">
        <v>985</v>
      </c>
      <c r="K231" s="678"/>
      <c r="L231" s="678"/>
      <c r="M231" s="678"/>
      <c r="N231" s="678"/>
      <c r="O231" s="678"/>
      <c r="P231" s="678"/>
      <c r="Q231" s="678"/>
      <c r="R231" s="679"/>
      <c r="S231" s="675" t="s">
        <v>2925</v>
      </c>
      <c r="T231" s="676"/>
      <c r="U231" s="676"/>
      <c r="V231" s="676"/>
      <c r="W231" s="676"/>
      <c r="X231" s="676"/>
      <c r="Y231" s="677"/>
    </row>
    <row r="233" spans="1:31" s="435" customFormat="1" ht="25.5" x14ac:dyDescent="0.25">
      <c r="A233" s="801" t="s">
        <v>986</v>
      </c>
      <c r="B233" s="801"/>
      <c r="C233" s="801"/>
      <c r="D233" s="801"/>
      <c r="E233" s="801"/>
      <c r="F233" s="801"/>
      <c r="G233" s="801"/>
      <c r="H233" s="801"/>
      <c r="I233" s="801"/>
      <c r="J233" s="801"/>
      <c r="K233" s="801"/>
      <c r="L233" s="801"/>
      <c r="M233" s="801"/>
      <c r="N233" s="801"/>
      <c r="O233" s="801"/>
      <c r="P233" s="801"/>
      <c r="Q233" s="801"/>
      <c r="R233" s="801"/>
      <c r="S233" s="801"/>
      <c r="T233" s="801"/>
      <c r="U233" s="801"/>
      <c r="V233" s="801"/>
      <c r="W233" s="801"/>
      <c r="X233" s="801"/>
      <c r="Y233" s="801"/>
    </row>
    <row r="234" spans="1:31" s="435" customFormat="1" ht="49.5" customHeight="1" x14ac:dyDescent="0.25">
      <c r="A234" s="704" t="s">
        <v>537</v>
      </c>
      <c r="B234" s="704" t="s">
        <v>538</v>
      </c>
      <c r="C234" s="765" t="s">
        <v>586</v>
      </c>
      <c r="D234" s="765" t="s">
        <v>540</v>
      </c>
      <c r="E234" s="704" t="s">
        <v>541</v>
      </c>
      <c r="F234" s="704" t="s">
        <v>542</v>
      </c>
      <c r="G234" s="704" t="s">
        <v>543</v>
      </c>
      <c r="H234" s="765" t="s">
        <v>544</v>
      </c>
      <c r="I234" s="704" t="s">
        <v>545</v>
      </c>
      <c r="J234" s="704" t="s">
        <v>546</v>
      </c>
      <c r="K234" s="704" t="s">
        <v>547</v>
      </c>
      <c r="L234" s="704" t="s">
        <v>548</v>
      </c>
      <c r="M234" s="704" t="s">
        <v>549</v>
      </c>
      <c r="N234" s="765" t="s">
        <v>12</v>
      </c>
      <c r="O234" s="765" t="s">
        <v>550</v>
      </c>
      <c r="P234" s="765"/>
      <c r="Q234" s="765"/>
      <c r="R234" s="765" t="s">
        <v>550</v>
      </c>
      <c r="S234" s="765"/>
      <c r="T234" s="765"/>
      <c r="U234" s="765" t="s">
        <v>550</v>
      </c>
      <c r="V234" s="765"/>
      <c r="W234" s="765"/>
      <c r="X234" s="704" t="s">
        <v>551</v>
      </c>
      <c r="Y234" s="706" t="s">
        <v>552</v>
      </c>
      <c r="Z234" s="552"/>
      <c r="AA234" s="552"/>
      <c r="AB234" s="552"/>
      <c r="AC234" s="552"/>
      <c r="AD234" s="552"/>
      <c r="AE234" s="552"/>
    </row>
    <row r="235" spans="1:31" s="435" customFormat="1" ht="57.75" customHeight="1" x14ac:dyDescent="0.25">
      <c r="A235" s="705"/>
      <c r="B235" s="705"/>
      <c r="C235" s="765"/>
      <c r="D235" s="765"/>
      <c r="E235" s="705"/>
      <c r="F235" s="705"/>
      <c r="G235" s="705"/>
      <c r="H235" s="765"/>
      <c r="I235" s="705"/>
      <c r="J235" s="705"/>
      <c r="K235" s="705"/>
      <c r="L235" s="705"/>
      <c r="M235" s="705"/>
      <c r="N235" s="765"/>
      <c r="O235" s="79" t="s">
        <v>553</v>
      </c>
      <c r="P235" s="428" t="s">
        <v>12</v>
      </c>
      <c r="Q235" s="79" t="s">
        <v>554</v>
      </c>
      <c r="R235" s="79" t="s">
        <v>555</v>
      </c>
      <c r="S235" s="79" t="s">
        <v>12</v>
      </c>
      <c r="T235" s="79" t="s">
        <v>556</v>
      </c>
      <c r="U235" s="446" t="s">
        <v>557</v>
      </c>
      <c r="V235" s="446" t="s">
        <v>12</v>
      </c>
      <c r="W235" s="446" t="s">
        <v>558</v>
      </c>
      <c r="X235" s="705"/>
      <c r="Y235" s="707"/>
      <c r="Z235" s="552"/>
      <c r="AA235" s="552"/>
      <c r="AB235" s="552"/>
      <c r="AC235" s="552"/>
    </row>
    <row r="236" spans="1:31" s="435" customFormat="1" x14ac:dyDescent="0.25">
      <c r="A236" s="433">
        <v>1</v>
      </c>
      <c r="B236" s="433">
        <v>2</v>
      </c>
      <c r="C236" s="433">
        <v>3</v>
      </c>
      <c r="D236" s="433">
        <v>4</v>
      </c>
      <c r="E236" s="433">
        <v>5</v>
      </c>
      <c r="F236" s="433">
        <v>6</v>
      </c>
      <c r="G236" s="433">
        <v>7</v>
      </c>
      <c r="H236" s="433">
        <v>8</v>
      </c>
      <c r="I236" s="433">
        <v>9</v>
      </c>
      <c r="J236" s="433">
        <v>10</v>
      </c>
      <c r="K236" s="433">
        <v>11</v>
      </c>
      <c r="L236" s="433">
        <v>12</v>
      </c>
      <c r="M236" s="433">
        <v>13</v>
      </c>
      <c r="N236" s="433">
        <v>14</v>
      </c>
      <c r="O236" s="433">
        <v>15</v>
      </c>
      <c r="P236" s="433">
        <v>16</v>
      </c>
      <c r="Q236" s="433">
        <v>17</v>
      </c>
      <c r="R236" s="433">
        <v>18</v>
      </c>
      <c r="S236" s="434">
        <v>19</v>
      </c>
      <c r="T236" s="433">
        <v>20</v>
      </c>
      <c r="U236" s="433">
        <v>21</v>
      </c>
      <c r="V236" s="433">
        <v>22</v>
      </c>
      <c r="W236" s="433">
        <v>23</v>
      </c>
      <c r="X236" s="433">
        <v>24</v>
      </c>
      <c r="Y236" s="433">
        <v>25</v>
      </c>
    </row>
    <row r="237" spans="1:31" s="435" customFormat="1" ht="243" customHeight="1" x14ac:dyDescent="0.25">
      <c r="A237" s="658" t="s">
        <v>559</v>
      </c>
      <c r="B237" s="658" t="s">
        <v>918</v>
      </c>
      <c r="C237" s="624" t="s">
        <v>561</v>
      </c>
      <c r="D237" s="110" t="s">
        <v>987</v>
      </c>
      <c r="E237" s="723" t="s">
        <v>653</v>
      </c>
      <c r="F237" s="723" t="s">
        <v>988</v>
      </c>
      <c r="G237" s="723" t="s">
        <v>777</v>
      </c>
      <c r="H237" s="723" t="s">
        <v>989</v>
      </c>
      <c r="I237" s="75" t="s">
        <v>990</v>
      </c>
      <c r="J237" s="723" t="s">
        <v>991</v>
      </c>
      <c r="K237" s="87" t="s">
        <v>992</v>
      </c>
      <c r="L237" s="565" t="s">
        <v>991</v>
      </c>
      <c r="M237" s="565" t="s">
        <v>993</v>
      </c>
      <c r="N237" s="568" t="s">
        <v>994</v>
      </c>
      <c r="O237" s="565" t="s">
        <v>995</v>
      </c>
      <c r="P237" s="568" t="s">
        <v>211</v>
      </c>
      <c r="Q237" s="87" t="s">
        <v>211</v>
      </c>
      <c r="R237" s="565" t="s">
        <v>995</v>
      </c>
      <c r="S237" s="562" t="s">
        <v>211</v>
      </c>
      <c r="T237" s="87" t="s">
        <v>211</v>
      </c>
      <c r="U237" s="565" t="s">
        <v>995</v>
      </c>
      <c r="V237" s="568" t="s">
        <v>211</v>
      </c>
      <c r="W237" s="87" t="s">
        <v>211</v>
      </c>
      <c r="X237" s="565" t="s">
        <v>996</v>
      </c>
      <c r="Y237" s="567"/>
    </row>
    <row r="238" spans="1:31" s="435" customFormat="1" ht="289.5" customHeight="1" x14ac:dyDescent="0.25">
      <c r="A238" s="658"/>
      <c r="B238" s="658"/>
      <c r="C238" s="1004" t="s">
        <v>561</v>
      </c>
      <c r="D238" s="110" t="s">
        <v>987</v>
      </c>
      <c r="E238" s="725"/>
      <c r="F238" s="725"/>
      <c r="G238" s="725"/>
      <c r="H238" s="725"/>
      <c r="I238" s="75" t="s">
        <v>2926</v>
      </c>
      <c r="J238" s="725"/>
      <c r="K238" s="87" t="s">
        <v>997</v>
      </c>
      <c r="L238" s="565" t="s">
        <v>998</v>
      </c>
      <c r="M238" s="565" t="s">
        <v>998</v>
      </c>
      <c r="N238" s="568" t="s">
        <v>999</v>
      </c>
      <c r="O238" s="565" t="s">
        <v>1000</v>
      </c>
      <c r="P238" s="562" t="s">
        <v>999</v>
      </c>
      <c r="Q238" s="87" t="s">
        <v>1001</v>
      </c>
      <c r="R238" s="565" t="s">
        <v>1002</v>
      </c>
      <c r="S238" s="562" t="s">
        <v>999</v>
      </c>
      <c r="T238" s="87" t="s">
        <v>1001</v>
      </c>
      <c r="U238" s="565" t="s">
        <v>1003</v>
      </c>
      <c r="V238" s="562" t="s">
        <v>999</v>
      </c>
      <c r="W238" s="87" t="s">
        <v>1001</v>
      </c>
      <c r="X238" s="565" t="s">
        <v>1004</v>
      </c>
      <c r="Y238" s="567"/>
    </row>
    <row r="239" spans="1:31" s="435" customFormat="1" ht="48" customHeight="1" x14ac:dyDescent="0.25">
      <c r="A239" s="782" t="s">
        <v>2927</v>
      </c>
      <c r="B239" s="782"/>
      <c r="C239" s="782"/>
      <c r="D239" s="782"/>
      <c r="E239" s="782"/>
      <c r="F239" s="782"/>
      <c r="G239" s="782"/>
      <c r="H239" s="782"/>
      <c r="I239" s="782"/>
      <c r="J239" s="782"/>
      <c r="K239" s="782"/>
      <c r="L239" s="782"/>
      <c r="M239" s="782"/>
      <c r="N239" s="782"/>
      <c r="O239" s="782"/>
      <c r="P239" s="782"/>
      <c r="Q239" s="782"/>
      <c r="R239" s="782"/>
      <c r="S239" s="782"/>
      <c r="T239" s="782"/>
      <c r="U239" s="782"/>
      <c r="V239" s="782"/>
      <c r="W239" s="782"/>
      <c r="X239" s="782"/>
      <c r="Y239" s="652"/>
      <c r="Z239" s="569"/>
      <c r="AA239" s="569"/>
      <c r="AB239" s="569"/>
      <c r="AC239" s="569"/>
    </row>
    <row r="240" spans="1:31" s="435" customFormat="1" ht="25.5" customHeight="1" x14ac:dyDescent="0.25">
      <c r="A240" s="720" t="s">
        <v>580</v>
      </c>
      <c r="B240" s="721"/>
      <c r="C240" s="721"/>
      <c r="D240" s="721"/>
      <c r="E240" s="721"/>
      <c r="F240" s="721"/>
      <c r="G240" s="721"/>
      <c r="H240" s="721"/>
      <c r="I240" s="722"/>
      <c r="J240" s="720" t="s">
        <v>581</v>
      </c>
      <c r="K240" s="721"/>
      <c r="L240" s="721"/>
      <c r="M240" s="721"/>
      <c r="N240" s="721"/>
      <c r="O240" s="721"/>
      <c r="P240" s="721"/>
      <c r="Q240" s="721"/>
      <c r="R240" s="722"/>
      <c r="S240" s="720" t="s">
        <v>648</v>
      </c>
      <c r="T240" s="721"/>
      <c r="U240" s="721"/>
      <c r="V240" s="721"/>
      <c r="W240" s="721"/>
      <c r="X240" s="721"/>
      <c r="Y240" s="721"/>
    </row>
    <row r="241" spans="1:31" s="435" customFormat="1" ht="221.25" customHeight="1" x14ac:dyDescent="0.25">
      <c r="A241" s="675" t="s">
        <v>1005</v>
      </c>
      <c r="B241" s="683"/>
      <c r="C241" s="683"/>
      <c r="D241" s="683"/>
      <c r="E241" s="683"/>
      <c r="F241" s="683"/>
      <c r="G241" s="683"/>
      <c r="H241" s="683"/>
      <c r="I241" s="684"/>
      <c r="J241" s="675" t="s">
        <v>1006</v>
      </c>
      <c r="K241" s="683"/>
      <c r="L241" s="683"/>
      <c r="M241" s="683"/>
      <c r="N241" s="683"/>
      <c r="O241" s="683"/>
      <c r="P241" s="683"/>
      <c r="Q241" s="683"/>
      <c r="R241" s="684"/>
      <c r="S241" s="675" t="s">
        <v>2928</v>
      </c>
      <c r="T241" s="683"/>
      <c r="U241" s="683"/>
      <c r="V241" s="683"/>
      <c r="W241" s="683"/>
      <c r="X241" s="683"/>
      <c r="Y241" s="684"/>
    </row>
    <row r="244" spans="1:31" s="435" customFormat="1" ht="31.5" customHeight="1" x14ac:dyDescent="0.25">
      <c r="A244" s="798" t="s">
        <v>1007</v>
      </c>
      <c r="B244" s="799"/>
      <c r="C244" s="799"/>
      <c r="D244" s="799"/>
      <c r="E244" s="799"/>
      <c r="F244" s="799"/>
      <c r="G244" s="799"/>
      <c r="H244" s="799"/>
      <c r="I244" s="799"/>
      <c r="J244" s="799"/>
      <c r="K244" s="799"/>
      <c r="L244" s="799"/>
      <c r="M244" s="799"/>
      <c r="N244" s="799"/>
      <c r="O244" s="799"/>
      <c r="P244" s="799"/>
      <c r="Q244" s="799"/>
      <c r="R244" s="799"/>
      <c r="S244" s="799"/>
      <c r="T244" s="799"/>
      <c r="U244" s="799"/>
      <c r="V244" s="799"/>
      <c r="W244" s="799"/>
      <c r="X244" s="799"/>
      <c r="Y244" s="800"/>
    </row>
    <row r="245" spans="1:31" s="571" customFormat="1" ht="57" customHeight="1" x14ac:dyDescent="0.25">
      <c r="A245" s="704" t="s">
        <v>537</v>
      </c>
      <c r="B245" s="704" t="s">
        <v>538</v>
      </c>
      <c r="C245" s="681" t="s">
        <v>586</v>
      </c>
      <c r="D245" s="681" t="s">
        <v>540</v>
      </c>
      <c r="E245" s="704" t="s">
        <v>541</v>
      </c>
      <c r="F245" s="704" t="s">
        <v>588</v>
      </c>
      <c r="G245" s="704" t="s">
        <v>543</v>
      </c>
      <c r="H245" s="704" t="s">
        <v>544</v>
      </c>
      <c r="I245" s="704" t="s">
        <v>1008</v>
      </c>
      <c r="J245" s="704" t="s">
        <v>546</v>
      </c>
      <c r="K245" s="704" t="s">
        <v>547</v>
      </c>
      <c r="L245" s="704" t="s">
        <v>548</v>
      </c>
      <c r="M245" s="681" t="s">
        <v>549</v>
      </c>
      <c r="N245" s="681" t="s">
        <v>12</v>
      </c>
      <c r="O245" s="681" t="s">
        <v>550</v>
      </c>
      <c r="P245" s="681"/>
      <c r="Q245" s="681"/>
      <c r="R245" s="681" t="s">
        <v>550</v>
      </c>
      <c r="S245" s="681"/>
      <c r="T245" s="681"/>
      <c r="U245" s="681" t="s">
        <v>550</v>
      </c>
      <c r="V245" s="681"/>
      <c r="W245" s="681"/>
      <c r="X245" s="681" t="s">
        <v>551</v>
      </c>
      <c r="Y245" s="681" t="s">
        <v>552</v>
      </c>
      <c r="Z245" s="570"/>
      <c r="AA245" s="570"/>
      <c r="AB245" s="570"/>
      <c r="AC245" s="570"/>
      <c r="AD245" s="570"/>
      <c r="AE245" s="570"/>
    </row>
    <row r="246" spans="1:31" s="571" customFormat="1" ht="109.5" customHeight="1" x14ac:dyDescent="0.25">
      <c r="A246" s="705"/>
      <c r="B246" s="705"/>
      <c r="C246" s="681"/>
      <c r="D246" s="681"/>
      <c r="E246" s="705"/>
      <c r="F246" s="705"/>
      <c r="G246" s="705"/>
      <c r="H246" s="705"/>
      <c r="I246" s="705"/>
      <c r="J246" s="705"/>
      <c r="K246" s="705"/>
      <c r="L246" s="705"/>
      <c r="M246" s="681"/>
      <c r="N246" s="681"/>
      <c r="O246" s="429" t="s">
        <v>553</v>
      </c>
      <c r="P246" s="429" t="s">
        <v>12</v>
      </c>
      <c r="Q246" s="429" t="s">
        <v>554</v>
      </c>
      <c r="R246" s="429" t="s">
        <v>555</v>
      </c>
      <c r="S246" s="429" t="s">
        <v>12</v>
      </c>
      <c r="T246" s="429" t="s">
        <v>556</v>
      </c>
      <c r="U246" s="429" t="s">
        <v>557</v>
      </c>
      <c r="V246" s="429" t="s">
        <v>12</v>
      </c>
      <c r="W246" s="429" t="s">
        <v>558</v>
      </c>
      <c r="X246" s="681"/>
      <c r="Y246" s="681"/>
      <c r="Z246" s="570"/>
      <c r="AA246" s="570"/>
      <c r="AB246" s="570"/>
      <c r="AC246" s="570"/>
    </row>
    <row r="247" spans="1:31" s="435" customFormat="1" x14ac:dyDescent="0.25">
      <c r="A247" s="477">
        <v>1</v>
      </c>
      <c r="B247" s="477">
        <v>2</v>
      </c>
      <c r="C247" s="477">
        <v>3</v>
      </c>
      <c r="D247" s="477">
        <v>4</v>
      </c>
      <c r="E247" s="477">
        <v>5</v>
      </c>
      <c r="F247" s="477">
        <v>6</v>
      </c>
      <c r="G247" s="477">
        <v>7</v>
      </c>
      <c r="H247" s="477">
        <v>8</v>
      </c>
      <c r="I247" s="477">
        <v>9</v>
      </c>
      <c r="J247" s="477">
        <v>10</v>
      </c>
      <c r="K247" s="477">
        <v>11</v>
      </c>
      <c r="L247" s="477">
        <v>12</v>
      </c>
      <c r="M247" s="477">
        <v>13</v>
      </c>
      <c r="N247" s="477">
        <v>14</v>
      </c>
      <c r="O247" s="477">
        <v>15</v>
      </c>
      <c r="P247" s="477">
        <v>16</v>
      </c>
      <c r="Q247" s="477">
        <v>17</v>
      </c>
      <c r="R247" s="477">
        <v>18</v>
      </c>
      <c r="S247" s="477">
        <v>19</v>
      </c>
      <c r="T247" s="477">
        <v>20</v>
      </c>
      <c r="U247" s="477">
        <v>21</v>
      </c>
      <c r="V247" s="477">
        <v>22</v>
      </c>
      <c r="W247" s="477">
        <v>23</v>
      </c>
      <c r="X247" s="477">
        <v>24</v>
      </c>
      <c r="Y247" s="477">
        <v>25</v>
      </c>
    </row>
    <row r="248" spans="1:31" s="435" customFormat="1" ht="38.25" customHeight="1" x14ac:dyDescent="0.25">
      <c r="A248" s="706" t="s">
        <v>559</v>
      </c>
      <c r="B248" s="788" t="s">
        <v>918</v>
      </c>
      <c r="C248" s="572"/>
      <c r="D248" s="572"/>
      <c r="E248" s="788" t="s">
        <v>563</v>
      </c>
      <c r="F248" s="788" t="s">
        <v>1009</v>
      </c>
      <c r="G248" s="788" t="s">
        <v>611</v>
      </c>
      <c r="H248" s="791" t="s">
        <v>1010</v>
      </c>
      <c r="I248" s="791" t="s">
        <v>1011</v>
      </c>
      <c r="J248" s="782" t="s">
        <v>1012</v>
      </c>
      <c r="K248" s="505" t="s">
        <v>1013</v>
      </c>
      <c r="L248" s="136" t="s">
        <v>1014</v>
      </c>
      <c r="M248" s="110" t="s">
        <v>1015</v>
      </c>
      <c r="N248" s="110" t="s">
        <v>118</v>
      </c>
      <c r="O248" s="110" t="s">
        <v>1016</v>
      </c>
      <c r="P248" s="110" t="s">
        <v>118</v>
      </c>
      <c r="Q248" s="792" t="s">
        <v>1017</v>
      </c>
      <c r="R248" s="110" t="s">
        <v>1018</v>
      </c>
      <c r="S248" s="110" t="s">
        <v>118</v>
      </c>
      <c r="T248" s="791" t="s">
        <v>1017</v>
      </c>
      <c r="U248" s="136"/>
      <c r="V248" s="110" t="s">
        <v>118</v>
      </c>
      <c r="W248" s="791" t="s">
        <v>1017</v>
      </c>
      <c r="X248" s="793" t="s">
        <v>1019</v>
      </c>
      <c r="Y248" s="477"/>
    </row>
    <row r="249" spans="1:31" s="435" customFormat="1" ht="90" x14ac:dyDescent="0.25">
      <c r="A249" s="787"/>
      <c r="B249" s="789"/>
      <c r="C249" s="572"/>
      <c r="D249" s="572"/>
      <c r="E249" s="789"/>
      <c r="F249" s="789"/>
      <c r="G249" s="789"/>
      <c r="H249" s="791"/>
      <c r="I249" s="791"/>
      <c r="J249" s="782"/>
      <c r="K249" s="505" t="s">
        <v>1020</v>
      </c>
      <c r="L249" s="110" t="s">
        <v>1021</v>
      </c>
      <c r="M249" s="110" t="s">
        <v>1022</v>
      </c>
      <c r="N249" s="110" t="s">
        <v>118</v>
      </c>
      <c r="O249" s="110" t="s">
        <v>1023</v>
      </c>
      <c r="P249" s="110" t="s">
        <v>118</v>
      </c>
      <c r="Q249" s="792"/>
      <c r="R249" s="110" t="s">
        <v>1024</v>
      </c>
      <c r="S249" s="110" t="s">
        <v>118</v>
      </c>
      <c r="T249" s="791"/>
      <c r="U249" s="136" t="s">
        <v>1025</v>
      </c>
      <c r="V249" s="110" t="s">
        <v>118</v>
      </c>
      <c r="W249" s="791"/>
      <c r="X249" s="794"/>
      <c r="Y249" s="477"/>
    </row>
    <row r="250" spans="1:31" s="435" customFormat="1" ht="36" x14ac:dyDescent="0.25">
      <c r="A250" s="787"/>
      <c r="B250" s="789"/>
      <c r="C250" s="572"/>
      <c r="D250" s="572"/>
      <c r="E250" s="789"/>
      <c r="F250" s="789"/>
      <c r="G250" s="789"/>
      <c r="H250" s="791"/>
      <c r="I250" s="791"/>
      <c r="J250" s="782"/>
      <c r="K250" s="157" t="s">
        <v>1026</v>
      </c>
      <c r="L250" s="136" t="s">
        <v>1027</v>
      </c>
      <c r="M250" s="110" t="s">
        <v>1028</v>
      </c>
      <c r="N250" s="110" t="s">
        <v>118</v>
      </c>
      <c r="O250" s="110"/>
      <c r="P250" s="110"/>
      <c r="Q250" s="792"/>
      <c r="R250" s="136" t="s">
        <v>1029</v>
      </c>
      <c r="S250" s="110" t="s">
        <v>118</v>
      </c>
      <c r="T250" s="791"/>
      <c r="U250" s="136"/>
      <c r="V250" s="110" t="s">
        <v>118</v>
      </c>
      <c r="W250" s="791"/>
      <c r="X250" s="794"/>
      <c r="Y250" s="477"/>
    </row>
    <row r="251" spans="1:31" s="435" customFormat="1" ht="90" x14ac:dyDescent="0.25">
      <c r="A251" s="787"/>
      <c r="B251" s="789"/>
      <c r="C251" s="572"/>
      <c r="D251" s="572"/>
      <c r="E251" s="789"/>
      <c r="F251" s="789"/>
      <c r="G251" s="789"/>
      <c r="H251" s="791"/>
      <c r="I251" s="791"/>
      <c r="J251" s="782"/>
      <c r="K251" s="157" t="s">
        <v>1030</v>
      </c>
      <c r="L251" s="136" t="s">
        <v>1031</v>
      </c>
      <c r="M251" s="110" t="s">
        <v>1022</v>
      </c>
      <c r="N251" s="110" t="s">
        <v>118</v>
      </c>
      <c r="O251" s="110"/>
      <c r="P251" s="110"/>
      <c r="Q251" s="792"/>
      <c r="R251" s="110" t="s">
        <v>1032</v>
      </c>
      <c r="S251" s="110" t="s">
        <v>118</v>
      </c>
      <c r="T251" s="791"/>
      <c r="U251" s="136" t="s">
        <v>1025</v>
      </c>
      <c r="V251" s="110" t="s">
        <v>118</v>
      </c>
      <c r="W251" s="791"/>
      <c r="X251" s="794"/>
      <c r="Y251" s="477"/>
    </row>
    <row r="252" spans="1:31" s="435" customFormat="1" ht="36" x14ac:dyDescent="0.25">
      <c r="A252" s="787"/>
      <c r="B252" s="789"/>
      <c r="C252" s="572"/>
      <c r="D252" s="572"/>
      <c r="E252" s="789"/>
      <c r="F252" s="789"/>
      <c r="G252" s="789"/>
      <c r="H252" s="791"/>
      <c r="I252" s="791"/>
      <c r="J252" s="782"/>
      <c r="K252" s="157" t="s">
        <v>1033</v>
      </c>
      <c r="L252" s="110" t="s">
        <v>1034</v>
      </c>
      <c r="M252" s="110" t="s">
        <v>1035</v>
      </c>
      <c r="N252" s="110" t="s">
        <v>118</v>
      </c>
      <c r="O252" s="110" t="s">
        <v>1036</v>
      </c>
      <c r="P252" s="110" t="s">
        <v>118</v>
      </c>
      <c r="Q252" s="792"/>
      <c r="R252" s="136"/>
      <c r="S252" s="110" t="s">
        <v>118</v>
      </c>
      <c r="T252" s="791"/>
      <c r="U252" s="136"/>
      <c r="V252" s="110" t="s">
        <v>118</v>
      </c>
      <c r="W252" s="791"/>
      <c r="X252" s="794" t="s">
        <v>1037</v>
      </c>
      <c r="Y252" s="477"/>
    </row>
    <row r="253" spans="1:31" s="435" customFormat="1" ht="54" x14ac:dyDescent="0.25">
      <c r="A253" s="787"/>
      <c r="B253" s="789"/>
      <c r="C253" s="572"/>
      <c r="D253" s="572"/>
      <c r="E253" s="789"/>
      <c r="F253" s="789"/>
      <c r="G253" s="789"/>
      <c r="H253" s="791"/>
      <c r="I253" s="791"/>
      <c r="J253" s="782"/>
      <c r="K253" s="157" t="s">
        <v>1038</v>
      </c>
      <c r="L253" s="110" t="s">
        <v>1039</v>
      </c>
      <c r="M253" s="110" t="s">
        <v>1040</v>
      </c>
      <c r="N253" s="110" t="s">
        <v>118</v>
      </c>
      <c r="O253" s="110" t="s">
        <v>1041</v>
      </c>
      <c r="P253" s="110" t="s">
        <v>118</v>
      </c>
      <c r="Q253" s="792"/>
      <c r="R253" s="136" t="s">
        <v>1042</v>
      </c>
      <c r="S253" s="110" t="s">
        <v>118</v>
      </c>
      <c r="T253" s="791"/>
      <c r="U253" s="136" t="s">
        <v>1043</v>
      </c>
      <c r="V253" s="110" t="s">
        <v>118</v>
      </c>
      <c r="W253" s="791"/>
      <c r="X253" s="794"/>
      <c r="Y253" s="477"/>
    </row>
    <row r="254" spans="1:31" s="435" customFormat="1" ht="108" x14ac:dyDescent="0.25">
      <c r="A254" s="787"/>
      <c r="B254" s="789"/>
      <c r="C254" s="572"/>
      <c r="D254" s="572"/>
      <c r="E254" s="789"/>
      <c r="F254" s="789"/>
      <c r="G254" s="789"/>
      <c r="H254" s="791"/>
      <c r="I254" s="791"/>
      <c r="J254" s="782"/>
      <c r="K254" s="157" t="s">
        <v>1044</v>
      </c>
      <c r="L254" s="136" t="s">
        <v>1045</v>
      </c>
      <c r="M254" s="110" t="s">
        <v>1046</v>
      </c>
      <c r="N254" s="110" t="s">
        <v>118</v>
      </c>
      <c r="O254" s="110" t="s">
        <v>1039</v>
      </c>
      <c r="P254" s="110" t="s">
        <v>118</v>
      </c>
      <c r="Q254" s="792"/>
      <c r="R254" s="110" t="s">
        <v>1047</v>
      </c>
      <c r="S254" s="110" t="s">
        <v>118</v>
      </c>
      <c r="T254" s="791"/>
      <c r="U254" s="110" t="s">
        <v>1048</v>
      </c>
      <c r="V254" s="110" t="s">
        <v>118</v>
      </c>
      <c r="W254" s="791"/>
      <c r="X254" s="794"/>
      <c r="Y254" s="477"/>
    </row>
    <row r="255" spans="1:31" s="435" customFormat="1" ht="72" x14ac:dyDescent="0.25">
      <c r="A255" s="787"/>
      <c r="B255" s="789"/>
      <c r="C255" s="572"/>
      <c r="D255" s="572"/>
      <c r="E255" s="789"/>
      <c r="F255" s="789"/>
      <c r="G255" s="789"/>
      <c r="H255" s="791"/>
      <c r="I255" s="791"/>
      <c r="J255" s="782"/>
      <c r="K255" s="157" t="s">
        <v>1049</v>
      </c>
      <c r="L255" s="110" t="s">
        <v>1050</v>
      </c>
      <c r="M255" s="110" t="s">
        <v>1051</v>
      </c>
      <c r="N255" s="110" t="s">
        <v>118</v>
      </c>
      <c r="O255" s="110" t="s">
        <v>1052</v>
      </c>
      <c r="P255" s="110" t="s">
        <v>118</v>
      </c>
      <c r="Q255" s="792"/>
      <c r="R255" s="110" t="s">
        <v>1053</v>
      </c>
      <c r="S255" s="110" t="s">
        <v>118</v>
      </c>
      <c r="T255" s="791"/>
      <c r="U255" s="110" t="s">
        <v>1054</v>
      </c>
      <c r="V255" s="110" t="s">
        <v>118</v>
      </c>
      <c r="W255" s="791"/>
      <c r="X255" s="573" t="s">
        <v>1055</v>
      </c>
      <c r="Y255" s="477"/>
    </row>
    <row r="256" spans="1:31" s="435" customFormat="1" ht="72" x14ac:dyDescent="0.25">
      <c r="A256" s="787"/>
      <c r="B256" s="789"/>
      <c r="C256" s="572"/>
      <c r="D256" s="572"/>
      <c r="E256" s="789"/>
      <c r="F256" s="789"/>
      <c r="G256" s="789"/>
      <c r="H256" s="791"/>
      <c r="I256" s="791"/>
      <c r="J256" s="782"/>
      <c r="K256" s="157" t="s">
        <v>1056</v>
      </c>
      <c r="L256" s="110" t="s">
        <v>1050</v>
      </c>
      <c r="M256" s="110" t="s">
        <v>1051</v>
      </c>
      <c r="N256" s="110" t="s">
        <v>118</v>
      </c>
      <c r="O256" s="110" t="s">
        <v>1053</v>
      </c>
      <c r="P256" s="110" t="s">
        <v>118</v>
      </c>
      <c r="Q256" s="792"/>
      <c r="R256" s="110" t="s">
        <v>1057</v>
      </c>
      <c r="S256" s="110" t="s">
        <v>118</v>
      </c>
      <c r="T256" s="791"/>
      <c r="U256" s="110" t="s">
        <v>1058</v>
      </c>
      <c r="V256" s="110" t="s">
        <v>118</v>
      </c>
      <c r="W256" s="791"/>
      <c r="X256" s="573" t="s">
        <v>1059</v>
      </c>
      <c r="Y256" s="477"/>
    </row>
    <row r="257" spans="1:25" s="435" customFormat="1" ht="108" x14ac:dyDescent="0.25">
      <c r="A257" s="787"/>
      <c r="B257" s="789"/>
      <c r="C257" s="572"/>
      <c r="D257" s="572"/>
      <c r="E257" s="789"/>
      <c r="F257" s="789"/>
      <c r="G257" s="789"/>
      <c r="H257" s="791"/>
      <c r="I257" s="791"/>
      <c r="J257" s="782"/>
      <c r="K257" s="157" t="s">
        <v>1060</v>
      </c>
      <c r="L257" s="136" t="s">
        <v>1045</v>
      </c>
      <c r="M257" s="110" t="s">
        <v>1046</v>
      </c>
      <c r="N257" s="110" t="s">
        <v>118</v>
      </c>
      <c r="O257" s="110" t="s">
        <v>1061</v>
      </c>
      <c r="P257" s="110" t="s">
        <v>118</v>
      </c>
      <c r="Q257" s="792"/>
      <c r="R257" s="136" t="s">
        <v>1061</v>
      </c>
      <c r="S257" s="110" t="s">
        <v>118</v>
      </c>
      <c r="T257" s="791"/>
      <c r="U257" s="136" t="s">
        <v>1061</v>
      </c>
      <c r="V257" s="110" t="s">
        <v>118</v>
      </c>
      <c r="W257" s="791"/>
      <c r="X257" s="573" t="s">
        <v>1062</v>
      </c>
      <c r="Y257" s="477"/>
    </row>
    <row r="258" spans="1:25" s="435" customFormat="1" ht="36" x14ac:dyDescent="0.25">
      <c r="A258" s="787"/>
      <c r="B258" s="789"/>
      <c r="C258" s="572"/>
      <c r="D258" s="572"/>
      <c r="E258" s="789"/>
      <c r="F258" s="789"/>
      <c r="G258" s="789"/>
      <c r="H258" s="791"/>
      <c r="I258" s="791"/>
      <c r="J258" s="782"/>
      <c r="K258" s="157" t="s">
        <v>1063</v>
      </c>
      <c r="L258" s="136" t="s">
        <v>1064</v>
      </c>
      <c r="M258" s="110" t="s">
        <v>1064</v>
      </c>
      <c r="N258" s="110" t="s">
        <v>118</v>
      </c>
      <c r="O258" s="110" t="s">
        <v>1061</v>
      </c>
      <c r="P258" s="110" t="s">
        <v>118</v>
      </c>
      <c r="Q258" s="792"/>
      <c r="R258" s="136" t="s">
        <v>1061</v>
      </c>
      <c r="S258" s="110" t="s">
        <v>118</v>
      </c>
      <c r="T258" s="791"/>
      <c r="U258" s="136" t="s">
        <v>1061</v>
      </c>
      <c r="V258" s="110" t="s">
        <v>118</v>
      </c>
      <c r="W258" s="791"/>
      <c r="X258" s="795" t="s">
        <v>1065</v>
      </c>
      <c r="Y258" s="477"/>
    </row>
    <row r="259" spans="1:25" s="435" customFormat="1" ht="126" x14ac:dyDescent="0.25">
      <c r="A259" s="787"/>
      <c r="B259" s="789"/>
      <c r="C259" s="572"/>
      <c r="D259" s="572"/>
      <c r="E259" s="789"/>
      <c r="F259" s="789"/>
      <c r="G259" s="789"/>
      <c r="H259" s="791"/>
      <c r="I259" s="791"/>
      <c r="J259" s="782"/>
      <c r="K259" s="505" t="s">
        <v>1066</v>
      </c>
      <c r="L259" s="110" t="s">
        <v>1067</v>
      </c>
      <c r="M259" s="110" t="s">
        <v>1068</v>
      </c>
      <c r="N259" s="110" t="s">
        <v>118</v>
      </c>
      <c r="O259" s="110" t="s">
        <v>1039</v>
      </c>
      <c r="P259" s="110" t="s">
        <v>118</v>
      </c>
      <c r="Q259" s="792"/>
      <c r="R259" s="110" t="s">
        <v>1047</v>
      </c>
      <c r="S259" s="110" t="s">
        <v>118</v>
      </c>
      <c r="T259" s="791"/>
      <c r="U259" s="110" t="s">
        <v>1048</v>
      </c>
      <c r="V259" s="110" t="s">
        <v>118</v>
      </c>
      <c r="W259" s="791"/>
      <c r="X259" s="795"/>
      <c r="Y259" s="477"/>
    </row>
    <row r="260" spans="1:25" s="435" customFormat="1" ht="38.25" customHeight="1" x14ac:dyDescent="0.25">
      <c r="A260" s="787"/>
      <c r="B260" s="789"/>
      <c r="C260" s="572"/>
      <c r="D260" s="572"/>
      <c r="E260" s="789"/>
      <c r="F260" s="789"/>
      <c r="G260" s="789"/>
      <c r="H260" s="791"/>
      <c r="I260" s="791"/>
      <c r="J260" s="782"/>
      <c r="K260" s="505" t="s">
        <v>1069</v>
      </c>
      <c r="L260" s="136" t="s">
        <v>1039</v>
      </c>
      <c r="M260" s="110" t="s">
        <v>1070</v>
      </c>
      <c r="N260" s="110" t="s">
        <v>118</v>
      </c>
      <c r="O260" s="110" t="s">
        <v>1071</v>
      </c>
      <c r="P260" s="110" t="s">
        <v>118</v>
      </c>
      <c r="Q260" s="792"/>
      <c r="R260" s="110" t="s">
        <v>1072</v>
      </c>
      <c r="S260" s="110" t="s">
        <v>118</v>
      </c>
      <c r="T260" s="791"/>
      <c r="U260" s="110" t="s">
        <v>1073</v>
      </c>
      <c r="V260" s="110" t="s">
        <v>118</v>
      </c>
      <c r="W260" s="791"/>
      <c r="X260" s="794" t="s">
        <v>1074</v>
      </c>
      <c r="Y260" s="477"/>
    </row>
    <row r="261" spans="1:25" s="435" customFormat="1" ht="36" x14ac:dyDescent="0.25">
      <c r="A261" s="787"/>
      <c r="B261" s="789"/>
      <c r="C261" s="572"/>
      <c r="D261" s="572"/>
      <c r="E261" s="789"/>
      <c r="F261" s="789"/>
      <c r="G261" s="789"/>
      <c r="H261" s="791"/>
      <c r="I261" s="791"/>
      <c r="J261" s="782"/>
      <c r="K261" s="505" t="s">
        <v>1075</v>
      </c>
      <c r="L261" s="136" t="s">
        <v>1076</v>
      </c>
      <c r="M261" s="110" t="s">
        <v>1077</v>
      </c>
      <c r="N261" s="110" t="s">
        <v>118</v>
      </c>
      <c r="O261" s="110" t="s">
        <v>1077</v>
      </c>
      <c r="P261" s="110" t="s">
        <v>118</v>
      </c>
      <c r="Q261" s="792"/>
      <c r="R261" s="136"/>
      <c r="S261" s="110" t="s">
        <v>118</v>
      </c>
      <c r="T261" s="791"/>
      <c r="U261" s="136"/>
      <c r="V261" s="110" t="s">
        <v>118</v>
      </c>
      <c r="W261" s="791"/>
      <c r="X261" s="794"/>
      <c r="Y261" s="477"/>
    </row>
    <row r="262" spans="1:25" s="435" customFormat="1" ht="54.75" customHeight="1" x14ac:dyDescent="0.25">
      <c r="A262" s="787"/>
      <c r="B262" s="789"/>
      <c r="C262" s="572"/>
      <c r="D262" s="572"/>
      <c r="E262" s="789"/>
      <c r="F262" s="789"/>
      <c r="G262" s="789"/>
      <c r="H262" s="791"/>
      <c r="I262" s="791"/>
      <c r="J262" s="782"/>
      <c r="K262" s="505" t="s">
        <v>1078</v>
      </c>
      <c r="L262" s="136" t="s">
        <v>1079</v>
      </c>
      <c r="M262" s="110" t="s">
        <v>1080</v>
      </c>
      <c r="N262" s="110" t="s">
        <v>118</v>
      </c>
      <c r="O262" s="110" t="s">
        <v>1081</v>
      </c>
      <c r="P262" s="110" t="s">
        <v>118</v>
      </c>
      <c r="Q262" s="792"/>
      <c r="R262" s="110" t="s">
        <v>1082</v>
      </c>
      <c r="S262" s="110" t="s">
        <v>118</v>
      </c>
      <c r="T262" s="791"/>
      <c r="U262" s="110" t="s">
        <v>1047</v>
      </c>
      <c r="V262" s="110" t="s">
        <v>118</v>
      </c>
      <c r="W262" s="791"/>
      <c r="X262" s="794"/>
      <c r="Y262" s="477"/>
    </row>
    <row r="263" spans="1:25" s="435" customFormat="1" ht="144" x14ac:dyDescent="0.25">
      <c r="A263" s="787"/>
      <c r="B263" s="789"/>
      <c r="C263" s="572"/>
      <c r="D263" s="572"/>
      <c r="E263" s="789"/>
      <c r="F263" s="789"/>
      <c r="G263" s="789"/>
      <c r="H263" s="791"/>
      <c r="I263" s="791"/>
      <c r="J263" s="782"/>
      <c r="K263" s="505" t="s">
        <v>1083</v>
      </c>
      <c r="L263" s="136" t="s">
        <v>1079</v>
      </c>
      <c r="M263" s="110" t="s">
        <v>1084</v>
      </c>
      <c r="N263" s="110" t="s">
        <v>118</v>
      </c>
      <c r="O263" s="110" t="s">
        <v>1071</v>
      </c>
      <c r="P263" s="110" t="s">
        <v>118</v>
      </c>
      <c r="Q263" s="792"/>
      <c r="R263" s="110" t="s">
        <v>1039</v>
      </c>
      <c r="S263" s="110" t="s">
        <v>118</v>
      </c>
      <c r="T263" s="791"/>
      <c r="U263" s="110" t="s">
        <v>1085</v>
      </c>
      <c r="V263" s="110" t="s">
        <v>118</v>
      </c>
      <c r="W263" s="791"/>
      <c r="X263" s="574" t="s">
        <v>1086</v>
      </c>
      <c r="Y263" s="477"/>
    </row>
    <row r="264" spans="1:25" s="435" customFormat="1" ht="90" x14ac:dyDescent="0.25">
      <c r="A264" s="787"/>
      <c r="B264" s="789"/>
      <c r="C264" s="572"/>
      <c r="D264" s="572"/>
      <c r="E264" s="789"/>
      <c r="F264" s="789"/>
      <c r="G264" s="789"/>
      <c r="H264" s="791"/>
      <c r="I264" s="791"/>
      <c r="J264" s="782"/>
      <c r="K264" s="505" t="s">
        <v>1087</v>
      </c>
      <c r="L264" s="136" t="s">
        <v>1039</v>
      </c>
      <c r="M264" s="110" t="s">
        <v>1070</v>
      </c>
      <c r="N264" s="110" t="s">
        <v>118</v>
      </c>
      <c r="O264" s="110" t="s">
        <v>1088</v>
      </c>
      <c r="P264" s="110" t="s">
        <v>118</v>
      </c>
      <c r="Q264" s="792"/>
      <c r="R264" s="110" t="s">
        <v>1089</v>
      </c>
      <c r="S264" s="110" t="s">
        <v>118</v>
      </c>
      <c r="T264" s="791"/>
      <c r="U264" s="110" t="s">
        <v>1090</v>
      </c>
      <c r="V264" s="110" t="s">
        <v>118</v>
      </c>
      <c r="W264" s="791"/>
      <c r="X264" s="571"/>
      <c r="Y264" s="477"/>
    </row>
    <row r="265" spans="1:25" s="435" customFormat="1" ht="20.100000000000001" customHeight="1" x14ac:dyDescent="0.25">
      <c r="A265" s="707"/>
      <c r="B265" s="790"/>
      <c r="C265" s="572"/>
      <c r="D265" s="572"/>
      <c r="E265" s="790"/>
      <c r="F265" s="790"/>
      <c r="G265" s="790"/>
      <c r="H265" s="791"/>
      <c r="I265" s="791"/>
      <c r="J265" s="782"/>
      <c r="K265" s="505" t="s">
        <v>1091</v>
      </c>
      <c r="L265" s="136" t="s">
        <v>1077</v>
      </c>
      <c r="M265" s="110" t="s">
        <v>1077</v>
      </c>
      <c r="N265" s="110" t="s">
        <v>118</v>
      </c>
      <c r="O265" s="110" t="s">
        <v>1077</v>
      </c>
      <c r="P265" s="110" t="s">
        <v>118</v>
      </c>
      <c r="Q265" s="792"/>
      <c r="R265" s="136"/>
      <c r="S265" s="110" t="s">
        <v>118</v>
      </c>
      <c r="T265" s="791"/>
      <c r="U265" s="136"/>
      <c r="V265" s="110" t="s">
        <v>118</v>
      </c>
      <c r="W265" s="791"/>
      <c r="X265" s="571"/>
      <c r="Y265" s="477"/>
    </row>
    <row r="266" spans="1:25" s="435" customFormat="1" ht="20.100000000000001" customHeight="1" x14ac:dyDescent="0.25">
      <c r="A266" s="83"/>
      <c r="B266" s="84"/>
      <c r="C266" s="84"/>
      <c r="D266" s="575"/>
      <c r="E266" s="575"/>
      <c r="F266" s="462"/>
      <c r="G266" s="462"/>
      <c r="H266" s="576"/>
      <c r="I266" s="576"/>
      <c r="J266" s="577"/>
      <c r="K266" s="578"/>
      <c r="L266" s="578"/>
      <c r="M266" s="578"/>
      <c r="N266" s="579"/>
      <c r="O266" s="580"/>
      <c r="P266" s="581"/>
      <c r="Q266" s="580"/>
      <c r="R266" s="580"/>
      <c r="S266" s="581"/>
      <c r="T266" s="580"/>
      <c r="U266" s="580"/>
      <c r="V266" s="581"/>
      <c r="W266" s="580"/>
      <c r="X266" s="582"/>
      <c r="Y266" s="583"/>
    </row>
    <row r="267" spans="1:25" s="435" customFormat="1" ht="25.5" customHeight="1" x14ac:dyDescent="0.25">
      <c r="A267" s="779" t="s">
        <v>580</v>
      </c>
      <c r="B267" s="779"/>
      <c r="C267" s="779"/>
      <c r="D267" s="779"/>
      <c r="E267" s="779"/>
      <c r="F267" s="779"/>
      <c r="G267" s="779"/>
      <c r="H267" s="731" t="s">
        <v>581</v>
      </c>
      <c r="I267" s="731"/>
      <c r="J267" s="731"/>
      <c r="K267" s="731"/>
      <c r="L267" s="731"/>
      <c r="M267" s="731"/>
      <c r="N267" s="731"/>
      <c r="O267" s="779" t="s">
        <v>582</v>
      </c>
      <c r="P267" s="779"/>
      <c r="Q267" s="779"/>
      <c r="R267" s="779"/>
      <c r="S267" s="779"/>
      <c r="T267" s="779"/>
      <c r="U267" s="779"/>
      <c r="V267" s="779"/>
      <c r="W267" s="779"/>
      <c r="X267" s="779"/>
      <c r="Y267" s="779"/>
    </row>
    <row r="268" spans="1:25" s="435" customFormat="1" x14ac:dyDescent="0.25">
      <c r="A268" s="780" t="s">
        <v>1092</v>
      </c>
      <c r="B268" s="781"/>
      <c r="C268" s="781"/>
      <c r="D268" s="781"/>
      <c r="E268" s="781"/>
      <c r="F268" s="781"/>
      <c r="G268" s="781"/>
      <c r="H268" s="780" t="s">
        <v>1093</v>
      </c>
      <c r="I268" s="780"/>
      <c r="J268" s="780"/>
      <c r="K268" s="780"/>
      <c r="L268" s="780"/>
      <c r="M268" s="780"/>
      <c r="N268" s="780"/>
      <c r="O268" s="766" t="s">
        <v>1094</v>
      </c>
      <c r="P268" s="766"/>
      <c r="Q268" s="766"/>
      <c r="R268" s="766"/>
      <c r="S268" s="766"/>
      <c r="T268" s="766"/>
      <c r="U268" s="766"/>
      <c r="V268" s="766"/>
      <c r="W268" s="766"/>
      <c r="X268" s="766"/>
      <c r="Y268" s="766"/>
    </row>
    <row r="269" spans="1:25" s="435" customFormat="1" ht="15" customHeight="1" x14ac:dyDescent="0.25">
      <c r="A269" s="782" t="s">
        <v>1095</v>
      </c>
      <c r="B269" s="782"/>
      <c r="C269" s="782"/>
      <c r="D269" s="782"/>
      <c r="E269" s="782"/>
      <c r="F269" s="782"/>
      <c r="G269" s="782"/>
      <c r="H269" s="782" t="s">
        <v>1096</v>
      </c>
      <c r="I269" s="782"/>
      <c r="J269" s="782"/>
      <c r="K269" s="782"/>
      <c r="L269" s="782"/>
      <c r="M269" s="782"/>
      <c r="N269" s="782"/>
      <c r="O269" s="783" t="s">
        <v>2929</v>
      </c>
      <c r="P269" s="784"/>
      <c r="Q269" s="784"/>
      <c r="R269" s="784"/>
      <c r="S269" s="784"/>
      <c r="T269" s="784"/>
      <c r="U269" s="784"/>
      <c r="V269" s="784"/>
      <c r="W269" s="784"/>
      <c r="X269" s="784"/>
      <c r="Y269" s="784"/>
    </row>
    <row r="270" spans="1:25" s="435" customFormat="1" ht="30.75" customHeight="1" x14ac:dyDescent="0.25">
      <c r="A270" s="782" t="s">
        <v>1097</v>
      </c>
      <c r="B270" s="782"/>
      <c r="C270" s="782"/>
      <c r="D270" s="782"/>
      <c r="E270" s="782"/>
      <c r="F270" s="782"/>
      <c r="G270" s="782"/>
      <c r="H270" s="782"/>
      <c r="I270" s="782"/>
      <c r="J270" s="782"/>
      <c r="K270" s="782"/>
      <c r="L270" s="782"/>
      <c r="M270" s="782"/>
      <c r="N270" s="782"/>
      <c r="O270" s="785"/>
      <c r="P270" s="786"/>
      <c r="Q270" s="786"/>
      <c r="R270" s="786"/>
      <c r="S270" s="786"/>
      <c r="T270" s="786"/>
      <c r="U270" s="786"/>
      <c r="V270" s="786"/>
      <c r="W270" s="786"/>
      <c r="X270" s="786"/>
      <c r="Y270" s="786"/>
    </row>
    <row r="271" spans="1:25" s="435" customFormat="1" ht="27" customHeight="1" x14ac:dyDescent="0.25">
      <c r="A271" s="782" t="s">
        <v>1098</v>
      </c>
      <c r="B271" s="782"/>
      <c r="C271" s="782"/>
      <c r="D271" s="782"/>
      <c r="E271" s="782"/>
      <c r="F271" s="782"/>
      <c r="G271" s="782"/>
      <c r="H271" s="782" t="s">
        <v>1099</v>
      </c>
      <c r="I271" s="782"/>
      <c r="J271" s="782"/>
      <c r="K271" s="782"/>
      <c r="L271" s="782"/>
      <c r="M271" s="782"/>
      <c r="N271" s="782"/>
      <c r="O271" s="758" t="s">
        <v>1100</v>
      </c>
      <c r="P271" s="796"/>
      <c r="Q271" s="796"/>
      <c r="R271" s="796"/>
      <c r="S271" s="796"/>
      <c r="T271" s="796"/>
      <c r="U271" s="796"/>
      <c r="V271" s="796"/>
      <c r="W271" s="796"/>
      <c r="X271" s="796"/>
      <c r="Y271" s="796"/>
    </row>
    <row r="272" spans="1:25" s="435" customFormat="1" ht="27" customHeight="1" x14ac:dyDescent="0.25">
      <c r="A272" s="782" t="s">
        <v>1101</v>
      </c>
      <c r="B272" s="782"/>
      <c r="C272" s="782"/>
      <c r="D272" s="782"/>
      <c r="E272" s="782"/>
      <c r="F272" s="782"/>
      <c r="G272" s="782"/>
      <c r="H272" s="782"/>
      <c r="I272" s="782"/>
      <c r="J272" s="782"/>
      <c r="K272" s="782"/>
      <c r="L272" s="782"/>
      <c r="M272" s="782"/>
      <c r="N272" s="782"/>
      <c r="O272" s="782" t="s">
        <v>1102</v>
      </c>
      <c r="P272" s="782"/>
      <c r="Q272" s="782"/>
      <c r="R272" s="782"/>
      <c r="S272" s="782"/>
      <c r="T272" s="782"/>
      <c r="U272" s="782"/>
      <c r="V272" s="782"/>
      <c r="W272" s="782"/>
      <c r="X272" s="782"/>
      <c r="Y272" s="782"/>
    </row>
    <row r="273" spans="1:31" s="435" customFormat="1" ht="27.75" customHeight="1" x14ac:dyDescent="0.25">
      <c r="A273" s="782" t="s">
        <v>1103</v>
      </c>
      <c r="B273" s="782"/>
      <c r="C273" s="782"/>
      <c r="D273" s="782"/>
      <c r="E273" s="782"/>
      <c r="F273" s="782"/>
      <c r="G273" s="782"/>
      <c r="H273" s="782"/>
      <c r="I273" s="782"/>
      <c r="J273" s="782"/>
      <c r="K273" s="782"/>
      <c r="L273" s="782"/>
      <c r="M273" s="782"/>
      <c r="N273" s="782"/>
      <c r="O273" s="797" t="s">
        <v>1104</v>
      </c>
      <c r="P273" s="797"/>
      <c r="Q273" s="797"/>
      <c r="R273" s="797"/>
      <c r="S273" s="797"/>
      <c r="T273" s="797"/>
      <c r="U273" s="797"/>
      <c r="V273" s="797"/>
      <c r="W273" s="797"/>
      <c r="X273" s="797"/>
      <c r="Y273" s="797"/>
    </row>
    <row r="274" spans="1:31" s="435" customFormat="1" x14ac:dyDescent="0.25">
      <c r="A274" s="766" t="s">
        <v>1105</v>
      </c>
      <c r="B274" s="766"/>
      <c r="C274" s="766"/>
      <c r="D274" s="766"/>
      <c r="E274" s="766"/>
      <c r="F274" s="766"/>
      <c r="G274" s="766"/>
      <c r="H274" s="767"/>
      <c r="I274" s="768"/>
      <c r="J274" s="768"/>
      <c r="K274" s="768"/>
      <c r="L274" s="768"/>
      <c r="M274" s="768"/>
      <c r="N274" s="769"/>
      <c r="O274" s="776" t="s">
        <v>1106</v>
      </c>
      <c r="P274" s="777"/>
      <c r="Q274" s="777"/>
      <c r="R274" s="777"/>
      <c r="S274" s="777"/>
      <c r="T274" s="777"/>
      <c r="U274" s="777"/>
      <c r="V274" s="777"/>
      <c r="W274" s="777"/>
      <c r="X274" s="777"/>
      <c r="Y274" s="778"/>
    </row>
    <row r="275" spans="1:31" s="435" customFormat="1" ht="27.75" customHeight="1" x14ac:dyDescent="0.25">
      <c r="A275" s="758" t="s">
        <v>1107</v>
      </c>
      <c r="B275" s="758"/>
      <c r="C275" s="758"/>
      <c r="D275" s="758"/>
      <c r="E275" s="758"/>
      <c r="F275" s="758"/>
      <c r="G275" s="758"/>
      <c r="H275" s="770"/>
      <c r="I275" s="771"/>
      <c r="J275" s="771"/>
      <c r="K275" s="771"/>
      <c r="L275" s="771"/>
      <c r="M275" s="771"/>
      <c r="N275" s="772"/>
      <c r="O275" s="584"/>
      <c r="P275" s="571"/>
      <c r="Q275" s="571"/>
      <c r="R275" s="571"/>
      <c r="S275" s="571"/>
      <c r="T275" s="571"/>
      <c r="U275" s="571"/>
      <c r="V275" s="571"/>
      <c r="W275" s="571"/>
      <c r="X275" s="571"/>
      <c r="Y275" s="585"/>
    </row>
    <row r="276" spans="1:31" s="435" customFormat="1" x14ac:dyDescent="0.25">
      <c r="A276" s="766" t="s">
        <v>1108</v>
      </c>
      <c r="B276" s="766"/>
      <c r="C276" s="766"/>
      <c r="D276" s="766"/>
      <c r="E276" s="766"/>
      <c r="F276" s="766"/>
      <c r="G276" s="766"/>
      <c r="H276" s="773"/>
      <c r="I276" s="774"/>
      <c r="J276" s="774"/>
      <c r="K276" s="774"/>
      <c r="L276" s="774"/>
      <c r="M276" s="774"/>
      <c r="N276" s="775"/>
      <c r="O276" s="586"/>
      <c r="P276" s="587"/>
      <c r="Q276" s="587"/>
      <c r="R276" s="587"/>
      <c r="S276" s="587"/>
      <c r="T276" s="587"/>
      <c r="U276" s="587"/>
      <c r="V276" s="587"/>
      <c r="W276" s="587"/>
      <c r="X276" s="587"/>
      <c r="Y276" s="588"/>
    </row>
    <row r="278" spans="1:31" s="435" customFormat="1" x14ac:dyDescent="0.25">
      <c r="A278" s="730" t="s">
        <v>1109</v>
      </c>
      <c r="B278" s="730"/>
      <c r="C278" s="730"/>
      <c r="D278" s="730"/>
      <c r="E278" s="730"/>
      <c r="F278" s="730"/>
      <c r="G278" s="730"/>
      <c r="H278" s="730"/>
      <c r="I278" s="730"/>
      <c r="J278" s="730"/>
      <c r="K278" s="730"/>
      <c r="L278" s="730"/>
      <c r="M278" s="730"/>
      <c r="N278" s="730"/>
      <c r="O278" s="730"/>
      <c r="P278" s="730"/>
      <c r="Q278" s="730"/>
      <c r="R278" s="730"/>
      <c r="S278" s="730"/>
      <c r="T278" s="730"/>
      <c r="U278" s="730"/>
      <c r="V278" s="730"/>
      <c r="W278" s="730"/>
      <c r="X278" s="730"/>
      <c r="Y278" s="730"/>
    </row>
    <row r="279" spans="1:31" s="437" customFormat="1" ht="49.5" customHeight="1" x14ac:dyDescent="0.25">
      <c r="A279" s="747" t="s">
        <v>537</v>
      </c>
      <c r="B279" s="747" t="s">
        <v>538</v>
      </c>
      <c r="C279" s="747" t="s">
        <v>586</v>
      </c>
      <c r="D279" s="747" t="s">
        <v>540</v>
      </c>
      <c r="E279" s="747" t="s">
        <v>587</v>
      </c>
      <c r="F279" s="747" t="s">
        <v>588</v>
      </c>
      <c r="G279" s="747" t="s">
        <v>543</v>
      </c>
      <c r="H279" s="747" t="s">
        <v>544</v>
      </c>
      <c r="I279" s="747" t="s">
        <v>545</v>
      </c>
      <c r="J279" s="747" t="s">
        <v>546</v>
      </c>
      <c r="K279" s="747" t="s">
        <v>547</v>
      </c>
      <c r="L279" s="747" t="s">
        <v>548</v>
      </c>
      <c r="M279" s="747" t="s">
        <v>549</v>
      </c>
      <c r="N279" s="747" t="s">
        <v>12</v>
      </c>
      <c r="O279" s="747" t="s">
        <v>550</v>
      </c>
      <c r="P279" s="747"/>
      <c r="Q279" s="747"/>
      <c r="R279" s="747" t="s">
        <v>550</v>
      </c>
      <c r="S279" s="747"/>
      <c r="T279" s="747"/>
      <c r="U279" s="747" t="s">
        <v>550</v>
      </c>
      <c r="V279" s="747"/>
      <c r="W279" s="747"/>
      <c r="X279" s="747" t="s">
        <v>551</v>
      </c>
      <c r="Y279" s="747" t="s">
        <v>552</v>
      </c>
      <c r="Z279" s="436"/>
      <c r="AA279" s="436"/>
      <c r="AB279" s="436"/>
      <c r="AC279" s="436"/>
      <c r="AD279" s="436"/>
      <c r="AE279" s="436"/>
    </row>
    <row r="280" spans="1:31" s="437" customFormat="1" ht="105.75" customHeight="1" x14ac:dyDescent="0.25">
      <c r="A280" s="747"/>
      <c r="B280" s="747"/>
      <c r="C280" s="747"/>
      <c r="D280" s="747"/>
      <c r="E280" s="747"/>
      <c r="F280" s="747"/>
      <c r="G280" s="747"/>
      <c r="H280" s="747"/>
      <c r="I280" s="747"/>
      <c r="J280" s="747"/>
      <c r="K280" s="747"/>
      <c r="L280" s="747"/>
      <c r="M280" s="747"/>
      <c r="N280" s="747"/>
      <c r="O280" s="438" t="s">
        <v>553</v>
      </c>
      <c r="P280" s="438" t="s">
        <v>12</v>
      </c>
      <c r="Q280" s="438" t="s">
        <v>554</v>
      </c>
      <c r="R280" s="438" t="s">
        <v>555</v>
      </c>
      <c r="S280" s="438" t="s">
        <v>12</v>
      </c>
      <c r="T280" s="438" t="s">
        <v>556</v>
      </c>
      <c r="U280" s="438" t="s">
        <v>557</v>
      </c>
      <c r="V280" s="438" t="s">
        <v>12</v>
      </c>
      <c r="W280" s="438" t="s">
        <v>558</v>
      </c>
      <c r="X280" s="747"/>
      <c r="Y280" s="747"/>
      <c r="Z280" s="436"/>
      <c r="AA280" s="436"/>
      <c r="AB280" s="436"/>
      <c r="AC280" s="436"/>
    </row>
    <row r="281" spans="1:31" s="435" customFormat="1" x14ac:dyDescent="0.25">
      <c r="A281" s="433">
        <v>1</v>
      </c>
      <c r="B281" s="433">
        <v>2</v>
      </c>
      <c r="C281" s="433">
        <v>3</v>
      </c>
      <c r="D281" s="433">
        <v>4</v>
      </c>
      <c r="E281" s="433">
        <v>5</v>
      </c>
      <c r="F281" s="433">
        <v>6</v>
      </c>
      <c r="G281" s="433">
        <v>7</v>
      </c>
      <c r="H281" s="433">
        <v>8</v>
      </c>
      <c r="I281" s="433">
        <v>9</v>
      </c>
      <c r="J281" s="433">
        <v>10</v>
      </c>
      <c r="K281" s="433">
        <v>11</v>
      </c>
      <c r="L281" s="433">
        <v>12</v>
      </c>
      <c r="M281" s="433">
        <v>13</v>
      </c>
      <c r="N281" s="433">
        <v>14</v>
      </c>
      <c r="O281" s="433">
        <v>15</v>
      </c>
      <c r="P281" s="433">
        <v>16</v>
      </c>
      <c r="Q281" s="433">
        <v>17</v>
      </c>
      <c r="R281" s="433">
        <v>18</v>
      </c>
      <c r="S281" s="433">
        <v>19</v>
      </c>
      <c r="T281" s="433">
        <v>20</v>
      </c>
      <c r="U281" s="433">
        <v>21</v>
      </c>
      <c r="V281" s="433">
        <v>22</v>
      </c>
      <c r="W281" s="433">
        <v>23</v>
      </c>
      <c r="X281" s="433">
        <v>24</v>
      </c>
      <c r="Y281" s="433">
        <v>25</v>
      </c>
    </row>
    <row r="282" spans="1:31" s="435" customFormat="1" ht="409.6" customHeight="1" x14ac:dyDescent="0.25">
      <c r="A282" s="75" t="s">
        <v>652</v>
      </c>
      <c r="B282" s="76">
        <v>3.8</v>
      </c>
      <c r="C282" s="624" t="s">
        <v>561</v>
      </c>
      <c r="D282" s="75" t="s">
        <v>611</v>
      </c>
      <c r="E282" s="75" t="s">
        <v>653</v>
      </c>
      <c r="F282" s="75" t="s">
        <v>1110</v>
      </c>
      <c r="G282" s="75" t="s">
        <v>592</v>
      </c>
      <c r="H282" s="75" t="s">
        <v>1111</v>
      </c>
      <c r="I282" s="78" t="s">
        <v>1112</v>
      </c>
      <c r="J282" s="78" t="s">
        <v>1113</v>
      </c>
      <c r="K282" s="78" t="s">
        <v>1114</v>
      </c>
      <c r="L282" s="78" t="s">
        <v>1113</v>
      </c>
      <c r="M282" s="78" t="s">
        <v>1115</v>
      </c>
      <c r="N282" s="75" t="s">
        <v>1116</v>
      </c>
      <c r="O282" s="75" t="s">
        <v>2930</v>
      </c>
      <c r="P282" s="75" t="s">
        <v>1117</v>
      </c>
      <c r="Q282" s="79" t="s">
        <v>1118</v>
      </c>
      <c r="R282" s="75" t="s">
        <v>2931</v>
      </c>
      <c r="S282" s="75" t="s">
        <v>1119</v>
      </c>
      <c r="T282" s="79" t="s">
        <v>1118</v>
      </c>
      <c r="U282" s="75" t="s">
        <v>1120</v>
      </c>
      <c r="V282" s="75" t="s">
        <v>1121</v>
      </c>
      <c r="W282" s="79" t="s">
        <v>1118</v>
      </c>
      <c r="X282" s="80" t="s">
        <v>1122</v>
      </c>
      <c r="Y282" s="75"/>
    </row>
    <row r="283" spans="1:31" s="444" customFormat="1" x14ac:dyDescent="0.25">
      <c r="A283" s="440"/>
      <c r="B283" s="441"/>
      <c r="C283" s="442"/>
      <c r="D283" s="77"/>
      <c r="E283" s="759" t="s">
        <v>1123</v>
      </c>
      <c r="F283" s="760"/>
      <c r="G283" s="760"/>
      <c r="H283" s="760"/>
      <c r="I283" s="760"/>
      <c r="J283" s="761"/>
      <c r="K283" s="442"/>
      <c r="L283" s="442"/>
      <c r="M283" s="442"/>
      <c r="N283" s="442"/>
      <c r="O283" s="442" t="s">
        <v>1124</v>
      </c>
      <c r="P283" s="442"/>
      <c r="Q283" s="443"/>
      <c r="R283" s="442"/>
      <c r="S283" s="442"/>
      <c r="T283" s="442"/>
      <c r="U283" s="442"/>
      <c r="V283" s="442"/>
      <c r="W283" s="442"/>
      <c r="X283" s="442"/>
      <c r="Y283" s="442"/>
    </row>
    <row r="284" spans="1:31" s="444" customFormat="1" ht="24" customHeight="1" x14ac:dyDescent="0.25">
      <c r="A284" s="720" t="s">
        <v>580</v>
      </c>
      <c r="B284" s="721"/>
      <c r="C284" s="721"/>
      <c r="D284" s="721"/>
      <c r="E284" s="721"/>
      <c r="F284" s="721"/>
      <c r="G284" s="721"/>
      <c r="H284" s="721"/>
      <c r="I284" s="722"/>
      <c r="J284" s="720" t="s">
        <v>581</v>
      </c>
      <c r="K284" s="721"/>
      <c r="L284" s="721"/>
      <c r="M284" s="721"/>
      <c r="N284" s="721"/>
      <c r="O284" s="721"/>
      <c r="P284" s="721"/>
      <c r="Q284" s="721"/>
      <c r="R284" s="722"/>
      <c r="S284" s="720" t="s">
        <v>582</v>
      </c>
      <c r="T284" s="721"/>
      <c r="U284" s="721"/>
      <c r="V284" s="721"/>
      <c r="W284" s="721"/>
      <c r="X284" s="721"/>
      <c r="Y284" s="722"/>
    </row>
    <row r="285" spans="1:31" s="444" customFormat="1" ht="204.75" customHeight="1" x14ac:dyDescent="0.25">
      <c r="A285" s="675" t="s">
        <v>1125</v>
      </c>
      <c r="B285" s="676"/>
      <c r="C285" s="676"/>
      <c r="D285" s="676"/>
      <c r="E285" s="676"/>
      <c r="F285" s="676"/>
      <c r="G285" s="676"/>
      <c r="H285" s="676"/>
      <c r="I285" s="677"/>
      <c r="J285" s="675" t="s">
        <v>1126</v>
      </c>
      <c r="K285" s="678"/>
      <c r="L285" s="678"/>
      <c r="M285" s="678"/>
      <c r="N285" s="678"/>
      <c r="O285" s="678"/>
      <c r="P285" s="678"/>
      <c r="Q285" s="678"/>
      <c r="R285" s="679"/>
      <c r="S285" s="675" t="s">
        <v>2932</v>
      </c>
      <c r="T285" s="676"/>
      <c r="U285" s="676"/>
      <c r="V285" s="676"/>
      <c r="W285" s="676"/>
      <c r="X285" s="676"/>
      <c r="Y285" s="677"/>
    </row>
    <row r="287" spans="1:31" s="427" customFormat="1" x14ac:dyDescent="0.25">
      <c r="A287" s="680" t="s">
        <v>1127</v>
      </c>
      <c r="B287" s="680"/>
      <c r="C287" s="680"/>
      <c r="D287" s="680"/>
      <c r="E287" s="680"/>
      <c r="F287" s="680"/>
      <c r="G287" s="680"/>
      <c r="H287" s="680"/>
      <c r="I287" s="680"/>
      <c r="J287" s="680"/>
      <c r="K287" s="680"/>
      <c r="L287" s="680"/>
      <c r="M287" s="680"/>
      <c r="N287" s="680"/>
      <c r="O287" s="680"/>
      <c r="P287" s="680"/>
      <c r="Q287" s="680"/>
      <c r="R287" s="680"/>
      <c r="S287" s="680"/>
      <c r="T287" s="680"/>
      <c r="U287" s="680"/>
      <c r="V287" s="680"/>
      <c r="W287" s="680"/>
      <c r="X287" s="680"/>
      <c r="Y287" s="680"/>
    </row>
    <row r="288" spans="1:31" s="427" customFormat="1" ht="42" customHeight="1" x14ac:dyDescent="0.25">
      <c r="A288" s="706" t="s">
        <v>537</v>
      </c>
      <c r="B288" s="706" t="s">
        <v>538</v>
      </c>
      <c r="C288" s="706" t="s">
        <v>586</v>
      </c>
      <c r="D288" s="706" t="s">
        <v>540</v>
      </c>
      <c r="E288" s="706" t="s">
        <v>587</v>
      </c>
      <c r="F288" s="706" t="s">
        <v>542</v>
      </c>
      <c r="G288" s="706" t="s">
        <v>543</v>
      </c>
      <c r="H288" s="706" t="s">
        <v>544</v>
      </c>
      <c r="I288" s="706" t="s">
        <v>545</v>
      </c>
      <c r="J288" s="706" t="s">
        <v>546</v>
      </c>
      <c r="K288" s="706" t="s">
        <v>547</v>
      </c>
      <c r="L288" s="706" t="s">
        <v>548</v>
      </c>
      <c r="M288" s="706" t="s">
        <v>549</v>
      </c>
      <c r="N288" s="706" t="s">
        <v>12</v>
      </c>
      <c r="O288" s="762" t="s">
        <v>1128</v>
      </c>
      <c r="P288" s="763"/>
      <c r="Q288" s="764"/>
      <c r="R288" s="762" t="s">
        <v>1129</v>
      </c>
      <c r="S288" s="763"/>
      <c r="T288" s="764"/>
      <c r="U288" s="762" t="s">
        <v>1130</v>
      </c>
      <c r="V288" s="763"/>
      <c r="W288" s="764"/>
      <c r="X288" s="706" t="s">
        <v>551</v>
      </c>
      <c r="Y288" s="765" t="s">
        <v>552</v>
      </c>
    </row>
    <row r="289" spans="1:29" s="427" customFormat="1" ht="81.75" customHeight="1" x14ac:dyDescent="0.25">
      <c r="A289" s="707"/>
      <c r="B289" s="707"/>
      <c r="C289" s="707"/>
      <c r="D289" s="707"/>
      <c r="E289" s="707"/>
      <c r="F289" s="707"/>
      <c r="G289" s="707"/>
      <c r="H289" s="707"/>
      <c r="I289" s="707"/>
      <c r="J289" s="707"/>
      <c r="K289" s="707"/>
      <c r="L289" s="707"/>
      <c r="M289" s="707"/>
      <c r="N289" s="707"/>
      <c r="O289" s="428" t="s">
        <v>553</v>
      </c>
      <c r="P289" s="428" t="s">
        <v>12</v>
      </c>
      <c r="Q289" s="428" t="s">
        <v>554</v>
      </c>
      <c r="R289" s="428" t="s">
        <v>555</v>
      </c>
      <c r="S289" s="428" t="s">
        <v>12</v>
      </c>
      <c r="T289" s="428" t="s">
        <v>556</v>
      </c>
      <c r="U289" s="428" t="s">
        <v>557</v>
      </c>
      <c r="V289" s="428" t="s">
        <v>12</v>
      </c>
      <c r="W289" s="428" t="s">
        <v>558</v>
      </c>
      <c r="X289" s="707"/>
      <c r="Y289" s="765"/>
    </row>
    <row r="290" spans="1:29" s="427" customFormat="1" x14ac:dyDescent="0.25">
      <c r="A290" s="433">
        <v>1</v>
      </c>
      <c r="B290" s="433">
        <v>2</v>
      </c>
      <c r="C290" s="433">
        <v>3</v>
      </c>
      <c r="D290" s="433">
        <v>4</v>
      </c>
      <c r="E290" s="433">
        <v>5</v>
      </c>
      <c r="F290" s="433">
        <v>6</v>
      </c>
      <c r="G290" s="433">
        <v>7</v>
      </c>
      <c r="H290" s="433">
        <v>8</v>
      </c>
      <c r="I290" s="433">
        <v>9</v>
      </c>
      <c r="J290" s="433">
        <v>10</v>
      </c>
      <c r="K290" s="477">
        <v>11</v>
      </c>
      <c r="L290" s="433">
        <v>12</v>
      </c>
      <c r="M290" s="477">
        <v>13</v>
      </c>
      <c r="N290" s="477">
        <v>14</v>
      </c>
      <c r="O290" s="477">
        <v>15</v>
      </c>
      <c r="P290" s="477">
        <v>16</v>
      </c>
      <c r="Q290" s="477">
        <v>17</v>
      </c>
      <c r="R290" s="477">
        <v>18</v>
      </c>
      <c r="S290" s="477">
        <v>19</v>
      </c>
      <c r="T290" s="477">
        <v>20</v>
      </c>
      <c r="U290" s="477">
        <v>21</v>
      </c>
      <c r="V290" s="477">
        <v>22</v>
      </c>
      <c r="W290" s="477">
        <v>23</v>
      </c>
      <c r="X290" s="477">
        <v>24</v>
      </c>
      <c r="Y290" s="433">
        <v>25</v>
      </c>
    </row>
    <row r="291" spans="1:29" s="485" customFormat="1" ht="76.5" customHeight="1" x14ac:dyDescent="0.25">
      <c r="A291" s="748" t="s">
        <v>559</v>
      </c>
      <c r="B291" s="748" t="s">
        <v>918</v>
      </c>
      <c r="C291" s="1005" t="s">
        <v>561</v>
      </c>
      <c r="D291" s="748" t="s">
        <v>562</v>
      </c>
      <c r="E291" s="748" t="s">
        <v>653</v>
      </c>
      <c r="F291" s="748" t="s">
        <v>1131</v>
      </c>
      <c r="G291" s="748" t="s">
        <v>565</v>
      </c>
      <c r="H291" s="748" t="s">
        <v>1132</v>
      </c>
      <c r="I291" s="748" t="s">
        <v>1133</v>
      </c>
      <c r="J291" s="748" t="s">
        <v>1134</v>
      </c>
      <c r="K291" s="414" t="s">
        <v>1135</v>
      </c>
      <c r="L291" s="751" t="s">
        <v>1136</v>
      </c>
      <c r="M291" s="414" t="s">
        <v>1137</v>
      </c>
      <c r="N291" s="418" t="s">
        <v>640</v>
      </c>
      <c r="O291" s="414" t="s">
        <v>1138</v>
      </c>
      <c r="P291" s="418" t="s">
        <v>640</v>
      </c>
      <c r="Q291" s="503" t="s">
        <v>1139</v>
      </c>
      <c r="R291" s="414" t="s">
        <v>1138</v>
      </c>
      <c r="S291" s="418" t="s">
        <v>640</v>
      </c>
      <c r="T291" s="503" t="s">
        <v>1139</v>
      </c>
      <c r="U291" s="414" t="s">
        <v>1138</v>
      </c>
      <c r="V291" s="418" t="s">
        <v>640</v>
      </c>
      <c r="W291" s="503" t="s">
        <v>1139</v>
      </c>
      <c r="X291" s="754" t="s">
        <v>1140</v>
      </c>
      <c r="Y291" s="757"/>
    </row>
    <row r="292" spans="1:29" s="485" customFormat="1" ht="76.5" customHeight="1" x14ac:dyDescent="0.25">
      <c r="A292" s="749"/>
      <c r="B292" s="749"/>
      <c r="C292" s="1006"/>
      <c r="D292" s="749"/>
      <c r="E292" s="750"/>
      <c r="F292" s="750"/>
      <c r="G292" s="749"/>
      <c r="H292" s="749"/>
      <c r="I292" s="749"/>
      <c r="J292" s="749"/>
      <c r="K292" s="414" t="s">
        <v>1141</v>
      </c>
      <c r="L292" s="752"/>
      <c r="M292" s="414" t="s">
        <v>1142</v>
      </c>
      <c r="N292" s="418" t="s">
        <v>640</v>
      </c>
      <c r="O292" s="414" t="s">
        <v>1143</v>
      </c>
      <c r="P292" s="418" t="s">
        <v>640</v>
      </c>
      <c r="Q292" s="503" t="s">
        <v>1144</v>
      </c>
      <c r="R292" s="414" t="s">
        <v>1143</v>
      </c>
      <c r="S292" s="418" t="s">
        <v>640</v>
      </c>
      <c r="T292" s="503" t="s">
        <v>1144</v>
      </c>
      <c r="U292" s="414" t="s">
        <v>1143</v>
      </c>
      <c r="V292" s="418" t="s">
        <v>640</v>
      </c>
      <c r="W292" s="503" t="s">
        <v>1144</v>
      </c>
      <c r="X292" s="755"/>
      <c r="Y292" s="757"/>
    </row>
    <row r="293" spans="1:29" s="485" customFormat="1" ht="51" customHeight="1" x14ac:dyDescent="0.25">
      <c r="A293" s="749"/>
      <c r="B293" s="749"/>
      <c r="C293" s="1006"/>
      <c r="D293" s="749"/>
      <c r="E293" s="750"/>
      <c r="F293" s="750"/>
      <c r="G293" s="749"/>
      <c r="H293" s="749"/>
      <c r="I293" s="749"/>
      <c r="J293" s="749"/>
      <c r="K293" s="414" t="s">
        <v>1145</v>
      </c>
      <c r="L293" s="752"/>
      <c r="M293" s="414" t="s">
        <v>1146</v>
      </c>
      <c r="N293" s="418" t="s">
        <v>640</v>
      </c>
      <c r="O293" s="414" t="s">
        <v>1147</v>
      </c>
      <c r="P293" s="418" t="s">
        <v>640</v>
      </c>
      <c r="Q293" s="503" t="s">
        <v>1148</v>
      </c>
      <c r="R293" s="414" t="s">
        <v>1147</v>
      </c>
      <c r="S293" s="418" t="s">
        <v>640</v>
      </c>
      <c r="T293" s="503" t="s">
        <v>1148</v>
      </c>
      <c r="U293" s="414" t="s">
        <v>1147</v>
      </c>
      <c r="V293" s="418" t="s">
        <v>640</v>
      </c>
      <c r="W293" s="503" t="s">
        <v>1148</v>
      </c>
      <c r="X293" s="755"/>
      <c r="Y293" s="757"/>
    </row>
    <row r="294" spans="1:29" s="485" customFormat="1" ht="90" x14ac:dyDescent="0.25">
      <c r="A294" s="749"/>
      <c r="B294" s="749"/>
      <c r="C294" s="1006"/>
      <c r="D294" s="749"/>
      <c r="E294" s="750"/>
      <c r="F294" s="750"/>
      <c r="G294" s="749"/>
      <c r="H294" s="749"/>
      <c r="I294" s="749"/>
      <c r="J294" s="749"/>
      <c r="K294" s="414" t="s">
        <v>1149</v>
      </c>
      <c r="L294" s="752"/>
      <c r="M294" s="414" t="s">
        <v>1150</v>
      </c>
      <c r="N294" s="418" t="s">
        <v>640</v>
      </c>
      <c r="O294" s="414" t="s">
        <v>1151</v>
      </c>
      <c r="P294" s="418" t="s">
        <v>640</v>
      </c>
      <c r="Q294" s="503" t="s">
        <v>1152</v>
      </c>
      <c r="R294" s="414" t="s">
        <v>1151</v>
      </c>
      <c r="S294" s="418" t="s">
        <v>640</v>
      </c>
      <c r="T294" s="503" t="s">
        <v>1152</v>
      </c>
      <c r="U294" s="414" t="s">
        <v>1151</v>
      </c>
      <c r="V294" s="418" t="s">
        <v>640</v>
      </c>
      <c r="W294" s="503" t="s">
        <v>1152</v>
      </c>
      <c r="X294" s="755"/>
      <c r="Y294" s="757"/>
    </row>
    <row r="295" spans="1:29" s="485" customFormat="1" ht="51" customHeight="1" x14ac:dyDescent="0.25">
      <c r="A295" s="749"/>
      <c r="B295" s="749"/>
      <c r="C295" s="1006"/>
      <c r="D295" s="749"/>
      <c r="E295" s="750"/>
      <c r="F295" s="750"/>
      <c r="G295" s="749"/>
      <c r="H295" s="749"/>
      <c r="I295" s="749"/>
      <c r="J295" s="749"/>
      <c r="K295" s="414" t="s">
        <v>1153</v>
      </c>
      <c r="L295" s="752"/>
      <c r="M295" s="414" t="s">
        <v>1154</v>
      </c>
      <c r="N295" s="418" t="s">
        <v>640</v>
      </c>
      <c r="O295" s="414" t="s">
        <v>1155</v>
      </c>
      <c r="P295" s="418" t="s">
        <v>640</v>
      </c>
      <c r="Q295" s="503" t="s">
        <v>1156</v>
      </c>
      <c r="R295" s="414" t="s">
        <v>1155</v>
      </c>
      <c r="S295" s="418" t="s">
        <v>640</v>
      </c>
      <c r="T295" s="503" t="s">
        <v>1156</v>
      </c>
      <c r="U295" s="414" t="s">
        <v>1155</v>
      </c>
      <c r="V295" s="418" t="s">
        <v>640</v>
      </c>
      <c r="W295" s="503" t="s">
        <v>1156</v>
      </c>
      <c r="X295" s="755"/>
      <c r="Y295" s="757"/>
    </row>
    <row r="296" spans="1:29" s="485" customFormat="1" ht="36" x14ac:dyDescent="0.25">
      <c r="A296" s="749"/>
      <c r="B296" s="749"/>
      <c r="C296" s="1006"/>
      <c r="D296" s="749"/>
      <c r="E296" s="750"/>
      <c r="F296" s="750"/>
      <c r="G296" s="749"/>
      <c r="H296" s="749"/>
      <c r="I296" s="749"/>
      <c r="J296" s="749"/>
      <c r="K296" s="414" t="s">
        <v>1157</v>
      </c>
      <c r="L296" s="752"/>
      <c r="M296" s="414" t="s">
        <v>1158</v>
      </c>
      <c r="N296" s="418" t="s">
        <v>640</v>
      </c>
      <c r="O296" s="414" t="s">
        <v>1159</v>
      </c>
      <c r="P296" s="418" t="s">
        <v>640</v>
      </c>
      <c r="Q296" s="503" t="s">
        <v>1160</v>
      </c>
      <c r="R296" s="414" t="s">
        <v>1161</v>
      </c>
      <c r="S296" s="418" t="s">
        <v>640</v>
      </c>
      <c r="T296" s="503" t="s">
        <v>1160</v>
      </c>
      <c r="U296" s="414" t="s">
        <v>1161</v>
      </c>
      <c r="V296" s="418" t="s">
        <v>640</v>
      </c>
      <c r="W296" s="503" t="s">
        <v>1160</v>
      </c>
      <c r="X296" s="755"/>
      <c r="Y296" s="757"/>
    </row>
    <row r="297" spans="1:29" s="485" customFormat="1" ht="72" x14ac:dyDescent="0.25">
      <c r="A297" s="749"/>
      <c r="B297" s="749"/>
      <c r="C297" s="1006"/>
      <c r="D297" s="749"/>
      <c r="E297" s="750"/>
      <c r="F297" s="750"/>
      <c r="G297" s="749"/>
      <c r="H297" s="749"/>
      <c r="I297" s="749"/>
      <c r="J297" s="749"/>
      <c r="K297" s="414" t="s">
        <v>1162</v>
      </c>
      <c r="L297" s="752"/>
      <c r="M297" s="414" t="s">
        <v>1163</v>
      </c>
      <c r="N297" s="418" t="s">
        <v>640</v>
      </c>
      <c r="O297" s="414" t="s">
        <v>1164</v>
      </c>
      <c r="P297" s="418" t="s">
        <v>640</v>
      </c>
      <c r="Q297" s="503" t="s">
        <v>1165</v>
      </c>
      <c r="R297" s="414" t="s">
        <v>1164</v>
      </c>
      <c r="S297" s="418" t="s">
        <v>640</v>
      </c>
      <c r="T297" s="503" t="s">
        <v>1165</v>
      </c>
      <c r="U297" s="414" t="s">
        <v>1164</v>
      </c>
      <c r="V297" s="418" t="s">
        <v>640</v>
      </c>
      <c r="W297" s="503" t="s">
        <v>1165</v>
      </c>
      <c r="X297" s="755"/>
      <c r="Y297" s="757"/>
    </row>
    <row r="298" spans="1:29" s="485" customFormat="1" ht="39" customHeight="1" x14ac:dyDescent="0.25">
      <c r="A298" s="749"/>
      <c r="B298" s="749"/>
      <c r="C298" s="1006"/>
      <c r="D298" s="749"/>
      <c r="E298" s="750"/>
      <c r="F298" s="750"/>
      <c r="G298" s="749"/>
      <c r="H298" s="749"/>
      <c r="I298" s="749"/>
      <c r="J298" s="749"/>
      <c r="K298" s="414" t="s">
        <v>1166</v>
      </c>
      <c r="L298" s="752"/>
      <c r="M298" s="414" t="s">
        <v>1167</v>
      </c>
      <c r="N298" s="418" t="s">
        <v>640</v>
      </c>
      <c r="O298" s="414" t="s">
        <v>1168</v>
      </c>
      <c r="P298" s="418" t="s">
        <v>640</v>
      </c>
      <c r="Q298" s="503" t="s">
        <v>1156</v>
      </c>
      <c r="R298" s="414" t="s">
        <v>1168</v>
      </c>
      <c r="S298" s="418" t="s">
        <v>640</v>
      </c>
      <c r="T298" s="503" t="s">
        <v>1156</v>
      </c>
      <c r="U298" s="414" t="s">
        <v>1168</v>
      </c>
      <c r="V298" s="418" t="s">
        <v>640</v>
      </c>
      <c r="W298" s="503" t="s">
        <v>1156</v>
      </c>
      <c r="X298" s="755"/>
      <c r="Y298" s="757"/>
    </row>
    <row r="299" spans="1:29" s="485" customFormat="1" ht="40.5" customHeight="1" x14ac:dyDescent="0.25">
      <c r="A299" s="749"/>
      <c r="B299" s="749"/>
      <c r="C299" s="1006"/>
      <c r="D299" s="749"/>
      <c r="E299" s="750"/>
      <c r="F299" s="750"/>
      <c r="G299" s="749"/>
      <c r="H299" s="749"/>
      <c r="I299" s="749"/>
      <c r="J299" s="749"/>
      <c r="K299" s="414" t="s">
        <v>1169</v>
      </c>
      <c r="L299" s="752"/>
      <c r="M299" s="414" t="s">
        <v>1170</v>
      </c>
      <c r="N299" s="418" t="s">
        <v>640</v>
      </c>
      <c r="O299" s="414" t="s">
        <v>1171</v>
      </c>
      <c r="P299" s="418" t="s">
        <v>1172</v>
      </c>
      <c r="Q299" s="503" t="s">
        <v>1173</v>
      </c>
      <c r="R299" s="414" t="s">
        <v>1171</v>
      </c>
      <c r="S299" s="418" t="s">
        <v>1172</v>
      </c>
      <c r="T299" s="503" t="s">
        <v>1173</v>
      </c>
      <c r="U299" s="414" t="s">
        <v>1174</v>
      </c>
      <c r="V299" s="418" t="s">
        <v>1172</v>
      </c>
      <c r="W299" s="503" t="s">
        <v>1173</v>
      </c>
      <c r="X299" s="755"/>
      <c r="Y299" s="757"/>
    </row>
    <row r="300" spans="1:29" s="485" customFormat="1" ht="27" customHeight="1" x14ac:dyDescent="0.25">
      <c r="A300" s="749"/>
      <c r="B300" s="749"/>
      <c r="C300" s="1006"/>
      <c r="D300" s="749"/>
      <c r="E300" s="750"/>
      <c r="F300" s="750"/>
      <c r="G300" s="749"/>
      <c r="H300" s="749"/>
      <c r="I300" s="749"/>
      <c r="J300" s="749"/>
      <c r="K300" s="414" t="s">
        <v>1175</v>
      </c>
      <c r="L300" s="753"/>
      <c r="M300" s="414" t="s">
        <v>1176</v>
      </c>
      <c r="N300" s="418" t="s">
        <v>640</v>
      </c>
      <c r="O300" s="414" t="s">
        <v>1177</v>
      </c>
      <c r="P300" s="418" t="s">
        <v>1178</v>
      </c>
      <c r="Q300" s="503" t="s">
        <v>1179</v>
      </c>
      <c r="R300" s="414" t="s">
        <v>1177</v>
      </c>
      <c r="S300" s="418" t="s">
        <v>1178</v>
      </c>
      <c r="T300" s="503" t="s">
        <v>1179</v>
      </c>
      <c r="U300" s="414" t="s">
        <v>1177</v>
      </c>
      <c r="V300" s="418" t="s">
        <v>1178</v>
      </c>
      <c r="W300" s="503" t="s">
        <v>1179</v>
      </c>
      <c r="X300" s="756"/>
      <c r="Y300" s="757"/>
    </row>
    <row r="301" spans="1:29" s="485" customFormat="1" x14ac:dyDescent="0.25">
      <c r="A301" s="749"/>
      <c r="B301" s="749"/>
      <c r="C301" s="1006"/>
      <c r="D301" s="749"/>
      <c r="E301" s="750"/>
      <c r="F301" s="750"/>
      <c r="G301" s="749"/>
      <c r="H301" s="749"/>
      <c r="I301" s="749"/>
      <c r="J301" s="749"/>
      <c r="K301" s="83" t="s">
        <v>447</v>
      </c>
      <c r="L301" s="589"/>
      <c r="M301" s="84"/>
      <c r="N301" s="456"/>
      <c r="O301" s="84"/>
      <c r="P301" s="590"/>
      <c r="Q301" s="590" t="s">
        <v>1180</v>
      </c>
      <c r="R301" s="84"/>
      <c r="S301" s="590"/>
      <c r="T301" s="590" t="s">
        <v>1180</v>
      </c>
      <c r="U301" s="84"/>
      <c r="V301" s="590"/>
      <c r="W301" s="590" t="s">
        <v>1180</v>
      </c>
      <c r="X301" s="590" t="s">
        <v>1181</v>
      </c>
      <c r="Y301" s="591"/>
    </row>
    <row r="302" spans="1:29" s="485" customFormat="1" ht="15.75" customHeight="1" x14ac:dyDescent="0.25">
      <c r="A302" s="739" t="s">
        <v>580</v>
      </c>
      <c r="B302" s="739"/>
      <c r="C302" s="739"/>
      <c r="D302" s="739"/>
      <c r="E302" s="739"/>
      <c r="F302" s="739"/>
      <c r="G302" s="739"/>
      <c r="H302" s="739"/>
      <c r="I302" s="739"/>
      <c r="J302" s="739"/>
      <c r="K302" s="740" t="s">
        <v>581</v>
      </c>
      <c r="L302" s="741"/>
      <c r="M302" s="741"/>
      <c r="N302" s="741"/>
      <c r="O302" s="741"/>
      <c r="P302" s="742"/>
      <c r="Q302" s="739" t="s">
        <v>582</v>
      </c>
      <c r="R302" s="739"/>
      <c r="S302" s="739"/>
      <c r="T302" s="739"/>
      <c r="U302" s="739"/>
      <c r="V302" s="739"/>
      <c r="W302" s="739"/>
      <c r="X302" s="739"/>
      <c r="Y302" s="739"/>
    </row>
    <row r="303" spans="1:29" s="485" customFormat="1" ht="173.25" customHeight="1" x14ac:dyDescent="0.25">
      <c r="A303" s="743" t="s">
        <v>1182</v>
      </c>
      <c r="B303" s="744"/>
      <c r="C303" s="744"/>
      <c r="D303" s="744"/>
      <c r="E303" s="744"/>
      <c r="F303" s="744"/>
      <c r="G303" s="744"/>
      <c r="H303" s="744"/>
      <c r="I303" s="744"/>
      <c r="J303" s="744"/>
      <c r="K303" s="744" t="s">
        <v>1183</v>
      </c>
      <c r="L303" s="744"/>
      <c r="M303" s="744"/>
      <c r="N303" s="744"/>
      <c r="O303" s="744"/>
      <c r="P303" s="745"/>
      <c r="Q303" s="743" t="s">
        <v>2933</v>
      </c>
      <c r="R303" s="744"/>
      <c r="S303" s="744"/>
      <c r="T303" s="744"/>
      <c r="U303" s="744"/>
      <c r="V303" s="744"/>
      <c r="W303" s="744"/>
      <c r="X303" s="744"/>
      <c r="Y303" s="745"/>
    </row>
    <row r="304" spans="1:29" s="615" customFormat="1" x14ac:dyDescent="0.2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row>
    <row r="305" spans="1:29" s="552" customFormat="1" x14ac:dyDescent="0.25">
      <c r="A305" s="681" t="s">
        <v>1184</v>
      </c>
      <c r="B305" s="681"/>
      <c r="C305" s="681"/>
      <c r="D305" s="681"/>
      <c r="E305" s="681"/>
      <c r="F305" s="681"/>
      <c r="G305" s="681"/>
      <c r="H305" s="681"/>
      <c r="I305" s="681"/>
      <c r="J305" s="681"/>
      <c r="K305" s="681"/>
      <c r="L305" s="681"/>
      <c r="M305" s="681"/>
      <c r="N305" s="681"/>
      <c r="O305" s="681"/>
      <c r="P305" s="681"/>
      <c r="Q305" s="681"/>
      <c r="R305" s="681"/>
      <c r="S305" s="681"/>
      <c r="T305" s="681"/>
      <c r="U305" s="681"/>
      <c r="V305" s="681"/>
      <c r="W305" s="681"/>
      <c r="X305" s="681"/>
      <c r="Y305" s="681"/>
      <c r="Z305" s="157"/>
      <c r="AA305" s="157"/>
      <c r="AB305" s="157"/>
      <c r="AC305" s="157"/>
    </row>
    <row r="306" spans="1:29" s="552" customFormat="1" ht="39" customHeight="1" x14ac:dyDescent="0.25">
      <c r="A306" s="746" t="s">
        <v>537</v>
      </c>
      <c r="B306" s="746" t="s">
        <v>538</v>
      </c>
      <c r="C306" s="746" t="s">
        <v>586</v>
      </c>
      <c r="D306" s="746" t="s">
        <v>540</v>
      </c>
      <c r="E306" s="746" t="s">
        <v>587</v>
      </c>
      <c r="F306" s="746" t="s">
        <v>588</v>
      </c>
      <c r="G306" s="746" t="s">
        <v>543</v>
      </c>
      <c r="H306" s="746" t="s">
        <v>544</v>
      </c>
      <c r="I306" s="746" t="s">
        <v>545</v>
      </c>
      <c r="J306" s="746" t="s">
        <v>546</v>
      </c>
      <c r="K306" s="746" t="s">
        <v>547</v>
      </c>
      <c r="L306" s="681" t="s">
        <v>548</v>
      </c>
      <c r="M306" s="681" t="s">
        <v>549</v>
      </c>
      <c r="N306" s="681" t="s">
        <v>12</v>
      </c>
      <c r="O306" s="686" t="s">
        <v>550</v>
      </c>
      <c r="P306" s="686"/>
      <c r="Q306" s="686"/>
      <c r="R306" s="747" t="s">
        <v>550</v>
      </c>
      <c r="S306" s="747"/>
      <c r="T306" s="747"/>
      <c r="U306" s="686" t="s">
        <v>550</v>
      </c>
      <c r="V306" s="686"/>
      <c r="W306" s="686"/>
      <c r="X306" s="681" t="s">
        <v>551</v>
      </c>
      <c r="Y306" s="681" t="s">
        <v>552</v>
      </c>
      <c r="Z306" s="157"/>
      <c r="AA306" s="157"/>
      <c r="AB306" s="157"/>
      <c r="AC306" s="157"/>
    </row>
    <row r="307" spans="1:29" s="552" customFormat="1" ht="80.25" customHeight="1" x14ac:dyDescent="0.25">
      <c r="A307" s="746"/>
      <c r="B307" s="746"/>
      <c r="C307" s="746"/>
      <c r="D307" s="746"/>
      <c r="E307" s="746"/>
      <c r="F307" s="746"/>
      <c r="G307" s="746"/>
      <c r="H307" s="746"/>
      <c r="I307" s="746"/>
      <c r="J307" s="746"/>
      <c r="K307" s="746"/>
      <c r="L307" s="681"/>
      <c r="M307" s="681"/>
      <c r="N307" s="681"/>
      <c r="O307" s="450" t="s">
        <v>553</v>
      </c>
      <c r="P307" s="450" t="s">
        <v>12</v>
      </c>
      <c r="Q307" s="450" t="s">
        <v>554</v>
      </c>
      <c r="R307" s="438" t="s">
        <v>555</v>
      </c>
      <c r="S307" s="438" t="s">
        <v>12</v>
      </c>
      <c r="T307" s="438" t="s">
        <v>556</v>
      </c>
      <c r="U307" s="450" t="s">
        <v>557</v>
      </c>
      <c r="V307" s="450" t="s">
        <v>12</v>
      </c>
      <c r="W307" s="450" t="s">
        <v>558</v>
      </c>
      <c r="X307" s="681"/>
      <c r="Y307" s="681"/>
      <c r="Z307" s="157"/>
      <c r="AA307" s="157"/>
      <c r="AB307" s="157"/>
      <c r="AC307" s="157"/>
    </row>
    <row r="308" spans="1:29" s="552" customFormat="1" x14ac:dyDescent="0.25">
      <c r="A308" s="429">
        <v>1</v>
      </c>
      <c r="B308" s="429">
        <v>2</v>
      </c>
      <c r="C308" s="429">
        <v>3</v>
      </c>
      <c r="D308" s="429">
        <v>4</v>
      </c>
      <c r="E308" s="429">
        <v>5</v>
      </c>
      <c r="F308" s="429">
        <v>6</v>
      </c>
      <c r="G308" s="429">
        <v>7</v>
      </c>
      <c r="H308" s="429">
        <v>8</v>
      </c>
      <c r="I308" s="429">
        <v>9</v>
      </c>
      <c r="J308" s="429">
        <v>10</v>
      </c>
      <c r="K308" s="429">
        <v>11</v>
      </c>
      <c r="L308" s="429">
        <v>12</v>
      </c>
      <c r="M308" s="429">
        <v>13</v>
      </c>
      <c r="N308" s="429">
        <v>14</v>
      </c>
      <c r="O308" s="450">
        <v>15</v>
      </c>
      <c r="P308" s="450">
        <v>16</v>
      </c>
      <c r="Q308" s="450">
        <v>17</v>
      </c>
      <c r="R308" s="438">
        <v>18</v>
      </c>
      <c r="S308" s="438">
        <v>19</v>
      </c>
      <c r="T308" s="438">
        <v>20</v>
      </c>
      <c r="U308" s="450">
        <v>21</v>
      </c>
      <c r="V308" s="450">
        <v>22</v>
      </c>
      <c r="W308" s="450">
        <v>23</v>
      </c>
      <c r="X308" s="429">
        <v>24</v>
      </c>
      <c r="Y308" s="429">
        <v>25</v>
      </c>
      <c r="Z308" s="157"/>
      <c r="AA308" s="157"/>
      <c r="AB308" s="157"/>
      <c r="AC308" s="157"/>
    </row>
    <row r="309" spans="1:29" s="552" customFormat="1" ht="308.25" customHeight="1" x14ac:dyDescent="0.25">
      <c r="A309" s="446" t="s">
        <v>674</v>
      </c>
      <c r="B309" s="157"/>
      <c r="C309" s="17"/>
      <c r="D309" s="107" t="s">
        <v>1185</v>
      </c>
      <c r="E309" s="107" t="s">
        <v>1186</v>
      </c>
      <c r="F309" s="17" t="s">
        <v>1187</v>
      </c>
      <c r="G309" s="107" t="s">
        <v>592</v>
      </c>
      <c r="H309" s="107" t="s">
        <v>1188</v>
      </c>
      <c r="I309" s="107" t="s">
        <v>1189</v>
      </c>
      <c r="J309" s="107" t="s">
        <v>1190</v>
      </c>
      <c r="K309" s="107" t="s">
        <v>2934</v>
      </c>
      <c r="L309" s="592" t="s">
        <v>1191</v>
      </c>
      <c r="M309" s="107" t="s">
        <v>2935</v>
      </c>
      <c r="N309" s="107" t="s">
        <v>1192</v>
      </c>
      <c r="O309" s="81" t="s">
        <v>2936</v>
      </c>
      <c r="P309" s="81" t="s">
        <v>1193</v>
      </c>
      <c r="Q309" s="81" t="s">
        <v>1194</v>
      </c>
      <c r="R309" s="107" t="s">
        <v>2937</v>
      </c>
      <c r="S309" s="107" t="s">
        <v>1193</v>
      </c>
      <c r="T309" s="12" t="s">
        <v>1195</v>
      </c>
      <c r="U309" s="81" t="s">
        <v>2938</v>
      </c>
      <c r="V309" s="81" t="s">
        <v>1193</v>
      </c>
      <c r="W309" s="81" t="s">
        <v>1196</v>
      </c>
      <c r="X309" s="107" t="s">
        <v>2939</v>
      </c>
      <c r="Y309" s="107" t="s">
        <v>1197</v>
      </c>
      <c r="Z309" s="157"/>
      <c r="AA309" s="157"/>
      <c r="AB309" s="157"/>
      <c r="AC309" s="157"/>
    </row>
    <row r="310" spans="1:29" s="552" customFormat="1" ht="25.5" customHeight="1" x14ac:dyDescent="0.25">
      <c r="A310" s="758" t="s">
        <v>1198</v>
      </c>
      <c r="B310" s="758"/>
      <c r="C310" s="758"/>
      <c r="D310" s="758"/>
      <c r="E310" s="758"/>
      <c r="F310" s="758"/>
      <c r="G310" s="758"/>
      <c r="H310" s="758"/>
      <c r="I310" s="758"/>
      <c r="J310" s="758"/>
      <c r="K310" s="758"/>
      <c r="L310" s="758"/>
      <c r="M310" s="758"/>
      <c r="N310" s="758"/>
      <c r="O310" s="758"/>
      <c r="P310" s="758"/>
      <c r="Q310" s="758"/>
      <c r="R310" s="758"/>
      <c r="S310" s="758"/>
      <c r="T310" s="758"/>
      <c r="U310" s="758"/>
      <c r="V310" s="758"/>
      <c r="W310" s="758"/>
      <c r="X310" s="758"/>
      <c r="Y310" s="758"/>
      <c r="Z310" s="157"/>
      <c r="AA310" s="157"/>
      <c r="AB310" s="157"/>
      <c r="AC310" s="157"/>
    </row>
    <row r="311" spans="1:29" s="552" customFormat="1" ht="25.5" customHeight="1" x14ac:dyDescent="0.25">
      <c r="A311" s="593"/>
      <c r="B311" s="593"/>
      <c r="C311" s="157"/>
      <c r="D311" s="505"/>
      <c r="E311" s="666" t="s">
        <v>580</v>
      </c>
      <c r="F311" s="666"/>
      <c r="G311" s="666"/>
      <c r="H311" s="666"/>
      <c r="I311" s="666"/>
      <c r="J311" s="666"/>
      <c r="K311" s="666"/>
      <c r="L311" s="666"/>
      <c r="M311" s="666"/>
      <c r="N311" s="666" t="s">
        <v>581</v>
      </c>
      <c r="O311" s="666"/>
      <c r="P311" s="666"/>
      <c r="Q311" s="666"/>
      <c r="R311" s="666"/>
      <c r="S311" s="666"/>
      <c r="T311" s="666"/>
      <c r="U311" s="666"/>
      <c r="V311" s="666"/>
      <c r="W311" s="666" t="s">
        <v>582</v>
      </c>
      <c r="X311" s="666"/>
      <c r="Y311" s="666"/>
      <c r="Z311" s="666"/>
      <c r="AA311" s="666"/>
      <c r="AB311" s="666"/>
      <c r="AC311" s="666"/>
    </row>
    <row r="312" spans="1:29" s="552" customFormat="1" ht="379.5" customHeight="1" x14ac:dyDescent="0.25">
      <c r="A312" s="593"/>
      <c r="B312" s="593"/>
      <c r="C312" s="157"/>
      <c r="D312" s="505"/>
      <c r="E312" s="668" t="s">
        <v>1199</v>
      </c>
      <c r="F312" s="669"/>
      <c r="G312" s="669"/>
      <c r="H312" s="669"/>
      <c r="I312" s="669"/>
      <c r="J312" s="669"/>
      <c r="K312" s="669"/>
      <c r="L312" s="669"/>
      <c r="M312" s="669"/>
      <c r="N312" s="668" t="s">
        <v>1200</v>
      </c>
      <c r="O312" s="670"/>
      <c r="P312" s="670"/>
      <c r="Q312" s="670"/>
      <c r="R312" s="670"/>
      <c r="S312" s="670"/>
      <c r="T312" s="670"/>
      <c r="U312" s="670"/>
      <c r="V312" s="670"/>
      <c r="W312" s="668" t="s">
        <v>1201</v>
      </c>
      <c r="X312" s="669"/>
      <c r="Y312" s="669"/>
      <c r="Z312" s="669"/>
      <c r="AA312" s="669"/>
      <c r="AB312" s="669"/>
      <c r="AC312" s="669"/>
    </row>
    <row r="314" spans="1:29" s="427" customFormat="1" x14ac:dyDescent="0.25">
      <c r="A314" s="680" t="s">
        <v>1202</v>
      </c>
      <c r="B314" s="680"/>
      <c r="C314" s="680"/>
      <c r="D314" s="680"/>
      <c r="E314" s="680"/>
      <c r="F314" s="680"/>
      <c r="G314" s="680"/>
      <c r="H314" s="680"/>
      <c r="I314" s="680"/>
      <c r="J314" s="680"/>
      <c r="K314" s="680"/>
      <c r="L314" s="680"/>
      <c r="M314" s="680"/>
      <c r="N314" s="680"/>
      <c r="O314" s="680"/>
      <c r="P314" s="680"/>
      <c r="Q314" s="680"/>
      <c r="R314" s="680"/>
      <c r="S314" s="680"/>
      <c r="T314" s="680"/>
      <c r="U314" s="680"/>
      <c r="V314" s="680"/>
      <c r="W314" s="680"/>
      <c r="X314" s="680"/>
      <c r="Y314" s="680"/>
    </row>
    <row r="315" spans="1:29" s="485" customFormat="1" ht="67.5" customHeight="1" x14ac:dyDescent="0.25">
      <c r="A315" s="702" t="s">
        <v>537</v>
      </c>
      <c r="B315" s="702" t="s">
        <v>538</v>
      </c>
      <c r="C315" s="702" t="s">
        <v>586</v>
      </c>
      <c r="D315" s="702" t="s">
        <v>540</v>
      </c>
      <c r="E315" s="704" t="s">
        <v>587</v>
      </c>
      <c r="F315" s="704" t="s">
        <v>588</v>
      </c>
      <c r="G315" s="704" t="s">
        <v>543</v>
      </c>
      <c r="H315" s="704" t="s">
        <v>544</v>
      </c>
      <c r="I315" s="704" t="s">
        <v>545</v>
      </c>
      <c r="J315" s="704" t="s">
        <v>546</v>
      </c>
      <c r="K315" s="704" t="s">
        <v>547</v>
      </c>
      <c r="L315" s="704" t="s">
        <v>548</v>
      </c>
      <c r="M315" s="704" t="s">
        <v>549</v>
      </c>
      <c r="N315" s="706" t="s">
        <v>12</v>
      </c>
      <c r="O315" s="708" t="s">
        <v>550</v>
      </c>
      <c r="P315" s="709"/>
      <c r="Q315" s="710"/>
      <c r="R315" s="708" t="s">
        <v>550</v>
      </c>
      <c r="S315" s="709"/>
      <c r="T315" s="710"/>
      <c r="U315" s="708" t="s">
        <v>550</v>
      </c>
      <c r="V315" s="709"/>
      <c r="W315" s="710"/>
      <c r="X315" s="702" t="s">
        <v>551</v>
      </c>
      <c r="Y315" s="702" t="s">
        <v>552</v>
      </c>
    </row>
    <row r="316" spans="1:29" s="485" customFormat="1" ht="161.25" customHeight="1" x14ac:dyDescent="0.25">
      <c r="A316" s="703"/>
      <c r="B316" s="703"/>
      <c r="C316" s="703"/>
      <c r="D316" s="703"/>
      <c r="E316" s="705"/>
      <c r="F316" s="705"/>
      <c r="G316" s="705"/>
      <c r="H316" s="705"/>
      <c r="I316" s="705"/>
      <c r="J316" s="705"/>
      <c r="K316" s="705"/>
      <c r="L316" s="705"/>
      <c r="M316" s="705"/>
      <c r="N316" s="707"/>
      <c r="O316" s="555" t="s">
        <v>553</v>
      </c>
      <c r="P316" s="429" t="s">
        <v>12</v>
      </c>
      <c r="Q316" s="555" t="s">
        <v>1203</v>
      </c>
      <c r="R316" s="429" t="s">
        <v>555</v>
      </c>
      <c r="S316" s="429" t="s">
        <v>12</v>
      </c>
      <c r="T316" s="555" t="s">
        <v>556</v>
      </c>
      <c r="U316" s="429" t="s">
        <v>557</v>
      </c>
      <c r="V316" s="429" t="s">
        <v>12</v>
      </c>
      <c r="W316" s="555" t="s">
        <v>558</v>
      </c>
      <c r="X316" s="703"/>
      <c r="Y316" s="703"/>
    </row>
    <row r="317" spans="1:29" s="485" customFormat="1" x14ac:dyDescent="0.25">
      <c r="A317" s="547">
        <v>1</v>
      </c>
      <c r="B317" s="547">
        <v>2</v>
      </c>
      <c r="C317" s="547">
        <v>3</v>
      </c>
      <c r="D317" s="547">
        <v>4</v>
      </c>
      <c r="E317" s="547">
        <v>5</v>
      </c>
      <c r="F317" s="547">
        <v>6</v>
      </c>
      <c r="G317" s="547">
        <v>7</v>
      </c>
      <c r="H317" s="547">
        <v>8</v>
      </c>
      <c r="I317" s="547">
        <v>9</v>
      </c>
      <c r="J317" s="547">
        <v>10</v>
      </c>
      <c r="K317" s="547">
        <v>11</v>
      </c>
      <c r="L317" s="547">
        <v>12</v>
      </c>
      <c r="M317" s="547">
        <v>13</v>
      </c>
      <c r="N317" s="547">
        <v>14</v>
      </c>
      <c r="O317" s="547">
        <v>15</v>
      </c>
      <c r="P317" s="547">
        <v>16</v>
      </c>
      <c r="Q317" s="547">
        <v>17</v>
      </c>
      <c r="R317" s="547">
        <v>18</v>
      </c>
      <c r="S317" s="547">
        <v>19</v>
      </c>
      <c r="T317" s="547">
        <v>20</v>
      </c>
      <c r="U317" s="547">
        <v>21</v>
      </c>
      <c r="V317" s="547">
        <v>22</v>
      </c>
      <c r="W317" s="547">
        <v>23</v>
      </c>
      <c r="X317" s="547">
        <v>24</v>
      </c>
      <c r="Y317" s="547">
        <v>25</v>
      </c>
    </row>
    <row r="318" spans="1:29" s="485" customFormat="1" ht="63.75" hidden="1" customHeight="1" x14ac:dyDescent="0.25">
      <c r="A318" s="696" t="s">
        <v>559</v>
      </c>
      <c r="B318" s="696" t="s">
        <v>811</v>
      </c>
      <c r="C318" s="1007" t="s">
        <v>561</v>
      </c>
      <c r="D318" s="693" t="s">
        <v>562</v>
      </c>
      <c r="E318" s="699" t="s">
        <v>1204</v>
      </c>
      <c r="F318" s="8"/>
      <c r="G318" s="688" t="s">
        <v>592</v>
      </c>
      <c r="H318" s="3"/>
      <c r="I318" s="3"/>
      <c r="J318" s="3"/>
      <c r="K318" s="88" t="s">
        <v>1205</v>
      </c>
      <c r="L318" s="3"/>
      <c r="M318" s="3"/>
      <c r="N318" s="3"/>
      <c r="O318" s="3"/>
      <c r="P318" s="3"/>
      <c r="Q318" s="3"/>
      <c r="R318" s="3"/>
      <c r="S318" s="3"/>
      <c r="T318" s="3"/>
      <c r="U318" s="3"/>
      <c r="V318" s="3"/>
      <c r="W318" s="3"/>
      <c r="X318" s="3"/>
      <c r="Y318" s="3"/>
    </row>
    <row r="319" spans="1:29" s="485" customFormat="1" ht="49.5" hidden="1" customHeight="1" x14ac:dyDescent="0.25">
      <c r="A319" s="697"/>
      <c r="B319" s="697"/>
      <c r="C319" s="1008"/>
      <c r="D319" s="694"/>
      <c r="E319" s="699"/>
      <c r="F319" s="8"/>
      <c r="G319" s="689"/>
      <c r="H319" s="3"/>
      <c r="I319" s="3"/>
      <c r="J319" s="3"/>
      <c r="K319" s="88" t="s">
        <v>1206</v>
      </c>
      <c r="L319" s="3"/>
      <c r="M319" s="3"/>
      <c r="N319" s="3"/>
      <c r="O319" s="3"/>
      <c r="P319" s="3"/>
      <c r="Q319" s="3"/>
      <c r="R319" s="3"/>
      <c r="S319" s="3"/>
      <c r="T319" s="3"/>
      <c r="U319" s="3"/>
      <c r="V319" s="3"/>
      <c r="W319" s="3"/>
      <c r="X319" s="3"/>
      <c r="Y319" s="3"/>
    </row>
    <row r="320" spans="1:29" s="485" customFormat="1" ht="12.75" hidden="1" customHeight="1" x14ac:dyDescent="0.25">
      <c r="A320" s="697"/>
      <c r="B320" s="697"/>
      <c r="C320" s="1008"/>
      <c r="D320" s="694"/>
      <c r="E320" s="699"/>
      <c r="F320" s="8"/>
      <c r="G320" s="689"/>
      <c r="H320" s="3"/>
      <c r="I320" s="3"/>
      <c r="J320" s="3"/>
      <c r="K320" s="88" t="s">
        <v>1207</v>
      </c>
      <c r="L320" s="3"/>
      <c r="M320" s="3"/>
      <c r="N320" s="3"/>
      <c r="O320" s="3"/>
      <c r="P320" s="3"/>
      <c r="Q320" s="3"/>
      <c r="R320" s="3"/>
      <c r="S320" s="3"/>
      <c r="T320" s="3"/>
      <c r="U320" s="3"/>
      <c r="V320" s="3"/>
      <c r="W320" s="3"/>
      <c r="X320" s="3"/>
      <c r="Y320" s="3"/>
    </row>
    <row r="321" spans="1:25" s="485" customFormat="1" ht="36" hidden="1" customHeight="1" x14ac:dyDescent="0.25">
      <c r="A321" s="697"/>
      <c r="B321" s="697"/>
      <c r="C321" s="1008"/>
      <c r="D321" s="694"/>
      <c r="E321" s="699"/>
      <c r="F321" s="8"/>
      <c r="G321" s="689"/>
      <c r="H321" s="3"/>
      <c r="I321" s="3"/>
      <c r="J321" s="3"/>
      <c r="K321" s="88" t="s">
        <v>2875</v>
      </c>
      <c r="L321" s="3"/>
      <c r="M321" s="3"/>
      <c r="N321" s="3"/>
      <c r="O321" s="3"/>
      <c r="P321" s="3"/>
      <c r="Q321" s="3"/>
      <c r="R321" s="3"/>
      <c r="S321" s="3"/>
      <c r="T321" s="3"/>
      <c r="U321" s="3"/>
      <c r="V321" s="3"/>
      <c r="W321" s="3"/>
      <c r="X321" s="3"/>
      <c r="Y321" s="3"/>
    </row>
    <row r="322" spans="1:25" s="485" customFormat="1" ht="49.5" hidden="1" customHeight="1" x14ac:dyDescent="0.25">
      <c r="A322" s="697"/>
      <c r="B322" s="697"/>
      <c r="C322" s="1008"/>
      <c r="D322" s="694"/>
      <c r="E322" s="699"/>
      <c r="F322" s="8"/>
      <c r="G322" s="689"/>
      <c r="H322" s="3"/>
      <c r="I322" s="3"/>
      <c r="J322" s="3"/>
      <c r="K322" s="88" t="s">
        <v>1208</v>
      </c>
      <c r="L322" s="3"/>
      <c r="M322" s="3"/>
      <c r="N322" s="3"/>
      <c r="O322" s="3"/>
      <c r="P322" s="3"/>
      <c r="Q322" s="3"/>
      <c r="R322" s="3"/>
      <c r="S322" s="3"/>
      <c r="T322" s="3"/>
      <c r="U322" s="3"/>
      <c r="V322" s="3"/>
      <c r="W322" s="3"/>
      <c r="X322" s="3"/>
      <c r="Y322" s="3"/>
    </row>
    <row r="323" spans="1:25" s="485" customFormat="1" ht="33" hidden="1" customHeight="1" x14ac:dyDescent="0.25">
      <c r="A323" s="697"/>
      <c r="B323" s="697"/>
      <c r="C323" s="1008"/>
      <c r="D323" s="694"/>
      <c r="E323" s="699"/>
      <c r="F323" s="8"/>
      <c r="G323" s="689"/>
      <c r="H323" s="3"/>
      <c r="I323" s="3"/>
      <c r="J323" s="3"/>
      <c r="K323" s="88" t="s">
        <v>1209</v>
      </c>
      <c r="L323" s="3"/>
      <c r="M323" s="3"/>
      <c r="N323" s="3"/>
      <c r="O323" s="3"/>
      <c r="P323" s="3"/>
      <c r="Q323" s="3"/>
      <c r="R323" s="3"/>
      <c r="S323" s="3"/>
      <c r="T323" s="3"/>
      <c r="U323" s="3"/>
      <c r="V323" s="3"/>
      <c r="W323" s="3"/>
      <c r="X323" s="3"/>
      <c r="Y323" s="3"/>
    </row>
    <row r="324" spans="1:25" s="485" customFormat="1" ht="33" hidden="1" customHeight="1" x14ac:dyDescent="0.25">
      <c r="A324" s="697"/>
      <c r="B324" s="697"/>
      <c r="C324" s="1008"/>
      <c r="D324" s="694"/>
      <c r="E324" s="699"/>
      <c r="F324" s="8"/>
      <c r="G324" s="689"/>
      <c r="H324" s="3"/>
      <c r="I324" s="3"/>
      <c r="J324" s="3"/>
      <c r="K324" s="89" t="s">
        <v>1210</v>
      </c>
      <c r="L324" s="3"/>
      <c r="M324" s="3"/>
      <c r="N324" s="3"/>
      <c r="O324" s="3"/>
      <c r="P324" s="3"/>
      <c r="Q324" s="3"/>
      <c r="R324" s="3"/>
      <c r="S324" s="3"/>
      <c r="T324" s="3"/>
      <c r="U324" s="3"/>
      <c r="V324" s="3"/>
      <c r="W324" s="3"/>
      <c r="X324" s="3"/>
      <c r="Y324" s="3"/>
    </row>
    <row r="325" spans="1:25" s="485" customFormat="1" ht="49.5" hidden="1" customHeight="1" x14ac:dyDescent="0.25">
      <c r="A325" s="697"/>
      <c r="B325" s="697"/>
      <c r="C325" s="1008"/>
      <c r="D325" s="694"/>
      <c r="E325" s="699"/>
      <c r="F325" s="8"/>
      <c r="G325" s="689"/>
      <c r="H325" s="3"/>
      <c r="I325" s="3"/>
      <c r="J325" s="3"/>
      <c r="K325" s="88" t="s">
        <v>2876</v>
      </c>
      <c r="L325" s="3"/>
      <c r="M325" s="3"/>
      <c r="N325" s="3"/>
      <c r="O325" s="3"/>
      <c r="P325" s="3"/>
      <c r="Q325" s="3"/>
      <c r="R325" s="3"/>
      <c r="S325" s="3"/>
      <c r="T325" s="3"/>
      <c r="U325" s="3"/>
      <c r="V325" s="3"/>
      <c r="W325" s="3"/>
      <c r="X325" s="3"/>
      <c r="Y325" s="3"/>
    </row>
    <row r="326" spans="1:25" s="485" customFormat="1" ht="33" hidden="1" customHeight="1" x14ac:dyDescent="0.25">
      <c r="A326" s="697"/>
      <c r="B326" s="697"/>
      <c r="C326" s="1008"/>
      <c r="D326" s="694"/>
      <c r="E326" s="699"/>
      <c r="F326" s="8"/>
      <c r="G326" s="689"/>
      <c r="H326" s="3"/>
      <c r="I326" s="3"/>
      <c r="J326" s="3"/>
      <c r="K326" s="88" t="s">
        <v>1211</v>
      </c>
      <c r="L326" s="3"/>
      <c r="M326" s="3"/>
      <c r="N326" s="3"/>
      <c r="O326" s="3"/>
      <c r="P326" s="3"/>
      <c r="Q326" s="3"/>
      <c r="R326" s="3"/>
      <c r="S326" s="3"/>
      <c r="T326" s="3"/>
      <c r="U326" s="3"/>
      <c r="V326" s="3"/>
      <c r="W326" s="3"/>
      <c r="X326" s="3"/>
      <c r="Y326" s="3"/>
    </row>
    <row r="327" spans="1:25" s="485" customFormat="1" ht="16.5" hidden="1" customHeight="1" x14ac:dyDescent="0.25">
      <c r="A327" s="697"/>
      <c r="B327" s="697"/>
      <c r="C327" s="1008"/>
      <c r="D327" s="694"/>
      <c r="E327" s="8" t="s">
        <v>1212</v>
      </c>
      <c r="F327" s="8"/>
      <c r="G327" s="689"/>
      <c r="H327" s="3"/>
      <c r="I327" s="3"/>
      <c r="J327" s="3"/>
      <c r="K327" s="3"/>
      <c r="L327" s="3"/>
      <c r="M327" s="3"/>
      <c r="N327" s="3"/>
      <c r="O327" s="3"/>
      <c r="P327" s="3"/>
      <c r="Q327" s="3"/>
      <c r="R327" s="3"/>
      <c r="S327" s="3"/>
      <c r="T327" s="3"/>
      <c r="U327" s="3"/>
      <c r="V327" s="3"/>
      <c r="W327" s="3"/>
      <c r="X327" s="3"/>
      <c r="Y327" s="3"/>
    </row>
    <row r="328" spans="1:25" s="485" customFormat="1" ht="16.5" hidden="1" customHeight="1" x14ac:dyDescent="0.25">
      <c r="A328" s="697"/>
      <c r="B328" s="697"/>
      <c r="C328" s="1008"/>
      <c r="D328" s="694"/>
      <c r="E328" s="699" t="s">
        <v>1213</v>
      </c>
      <c r="F328" s="699" t="s">
        <v>211</v>
      </c>
      <c r="G328" s="689"/>
      <c r="H328" s="655" t="s">
        <v>1214</v>
      </c>
      <c r="I328" s="700" t="s">
        <v>814</v>
      </c>
      <c r="J328" s="655" t="s">
        <v>1215</v>
      </c>
      <c r="K328" s="701" t="s">
        <v>1216</v>
      </c>
      <c r="L328" s="655" t="s">
        <v>1217</v>
      </c>
      <c r="M328" s="655" t="s">
        <v>1218</v>
      </c>
      <c r="N328" s="3"/>
      <c r="O328" s="3" t="s">
        <v>1219</v>
      </c>
      <c r="P328" s="3">
        <v>75</v>
      </c>
      <c r="Q328" s="3" t="s">
        <v>1220</v>
      </c>
      <c r="R328" s="3" t="s">
        <v>1219</v>
      </c>
      <c r="S328" s="3"/>
      <c r="T328" s="3" t="s">
        <v>1221</v>
      </c>
      <c r="U328" s="3" t="s">
        <v>1219</v>
      </c>
      <c r="V328" s="3"/>
      <c r="W328" s="3" t="s">
        <v>1222</v>
      </c>
      <c r="X328" s="3"/>
      <c r="Y328" s="3"/>
    </row>
    <row r="329" spans="1:25" s="485" customFormat="1" ht="16.5" hidden="1" customHeight="1" x14ac:dyDescent="0.25">
      <c r="A329" s="697"/>
      <c r="B329" s="697"/>
      <c r="C329" s="1008"/>
      <c r="D329" s="694"/>
      <c r="E329" s="699"/>
      <c r="F329" s="699"/>
      <c r="G329" s="689"/>
      <c r="H329" s="655"/>
      <c r="I329" s="700"/>
      <c r="J329" s="655"/>
      <c r="K329" s="701"/>
      <c r="L329" s="655"/>
      <c r="M329" s="655"/>
      <c r="N329" s="3"/>
      <c r="O329" s="3" t="s">
        <v>1223</v>
      </c>
      <c r="P329" s="3">
        <v>1</v>
      </c>
      <c r="Q329" s="3" t="s">
        <v>1224</v>
      </c>
      <c r="R329" s="3" t="s">
        <v>1223</v>
      </c>
      <c r="S329" s="3"/>
      <c r="T329" s="3" t="s">
        <v>1225</v>
      </c>
      <c r="U329" s="3" t="s">
        <v>1223</v>
      </c>
      <c r="V329" s="3"/>
      <c r="W329" s="3" t="s">
        <v>1226</v>
      </c>
      <c r="X329" s="3"/>
      <c r="Y329" s="3"/>
    </row>
    <row r="330" spans="1:25" s="485" customFormat="1" ht="16.5" hidden="1" customHeight="1" x14ac:dyDescent="0.25">
      <c r="A330" s="697"/>
      <c r="B330" s="697"/>
      <c r="C330" s="1008"/>
      <c r="D330" s="694"/>
      <c r="E330" s="699"/>
      <c r="F330" s="699"/>
      <c r="G330" s="689"/>
      <c r="H330" s="655"/>
      <c r="I330" s="700"/>
      <c r="J330" s="655"/>
      <c r="K330" s="701"/>
      <c r="L330" s="655"/>
      <c r="M330" s="655"/>
      <c r="N330" s="3"/>
      <c r="O330" s="3" t="s">
        <v>1227</v>
      </c>
      <c r="P330" s="3">
        <v>1</v>
      </c>
      <c r="Q330" s="3" t="s">
        <v>1228</v>
      </c>
      <c r="R330" s="3" t="s">
        <v>1227</v>
      </c>
      <c r="S330" s="3"/>
      <c r="T330" s="3" t="s">
        <v>1229</v>
      </c>
      <c r="U330" s="3" t="s">
        <v>1227</v>
      </c>
      <c r="V330" s="3"/>
      <c r="W330" s="3" t="s">
        <v>1230</v>
      </c>
      <c r="X330" s="3"/>
      <c r="Y330" s="3"/>
    </row>
    <row r="331" spans="1:25" s="485" customFormat="1" ht="16.5" hidden="1" customHeight="1" x14ac:dyDescent="0.25">
      <c r="A331" s="697"/>
      <c r="B331" s="697"/>
      <c r="C331" s="1008"/>
      <c r="D331" s="694"/>
      <c r="E331" s="699"/>
      <c r="F331" s="699"/>
      <c r="G331" s="689"/>
      <c r="H331" s="655"/>
      <c r="I331" s="700"/>
      <c r="J331" s="655"/>
      <c r="K331" s="701"/>
      <c r="L331" s="655"/>
      <c r="M331" s="655"/>
      <c r="N331" s="3"/>
      <c r="O331" s="3" t="s">
        <v>1231</v>
      </c>
      <c r="P331" s="3">
        <v>5</v>
      </c>
      <c r="Q331" s="3" t="s">
        <v>1232</v>
      </c>
      <c r="R331" s="3" t="s">
        <v>1231</v>
      </c>
      <c r="S331" s="3"/>
      <c r="T331" s="3" t="s">
        <v>1232</v>
      </c>
      <c r="U331" s="3" t="s">
        <v>1231</v>
      </c>
      <c r="V331" s="3"/>
      <c r="W331" s="3" t="s">
        <v>1233</v>
      </c>
      <c r="X331" s="3"/>
      <c r="Y331" s="3"/>
    </row>
    <row r="332" spans="1:25" s="485" customFormat="1" ht="165" hidden="1" customHeight="1" x14ac:dyDescent="0.25">
      <c r="A332" s="697"/>
      <c r="B332" s="697"/>
      <c r="C332" s="1008"/>
      <c r="D332" s="694"/>
      <c r="E332" s="699"/>
      <c r="F332" s="699"/>
      <c r="G332" s="689"/>
      <c r="H332" s="655"/>
      <c r="I332" s="700"/>
      <c r="J332" s="655"/>
      <c r="K332" s="701"/>
      <c r="L332" s="655"/>
      <c r="M332" s="655"/>
      <c r="N332" s="3"/>
      <c r="O332" s="90" t="s">
        <v>1234</v>
      </c>
      <c r="P332" s="3">
        <v>2</v>
      </c>
      <c r="Q332" s="3" t="s">
        <v>1235</v>
      </c>
      <c r="R332" s="90" t="s">
        <v>1234</v>
      </c>
      <c r="S332" s="3">
        <v>2</v>
      </c>
      <c r="T332" s="3" t="s">
        <v>1235</v>
      </c>
      <c r="U332" s="90" t="s">
        <v>1234</v>
      </c>
      <c r="V332" s="3">
        <v>2</v>
      </c>
      <c r="W332" s="3" t="s">
        <v>1236</v>
      </c>
      <c r="X332" s="3"/>
      <c r="Y332" s="3"/>
    </row>
    <row r="333" spans="1:25" s="485" customFormat="1" ht="14.25" hidden="1" customHeight="1" x14ac:dyDescent="0.25">
      <c r="A333" s="697"/>
      <c r="B333" s="697"/>
      <c r="C333" s="1008"/>
      <c r="D333" s="694"/>
      <c r="E333" s="699"/>
      <c r="F333" s="699"/>
      <c r="G333" s="689"/>
      <c r="H333" s="655"/>
      <c r="I333" s="700"/>
      <c r="J333" s="655"/>
      <c r="K333" s="701"/>
      <c r="L333" s="655"/>
      <c r="M333" s="655"/>
      <c r="N333" s="3"/>
      <c r="O333" s="10" t="s">
        <v>1237</v>
      </c>
      <c r="P333" s="3"/>
      <c r="Q333" s="3"/>
      <c r="R333" s="3"/>
      <c r="S333" s="3"/>
      <c r="T333" s="3"/>
      <c r="U333" s="3"/>
      <c r="V333" s="3"/>
      <c r="W333" s="3"/>
      <c r="X333" s="3"/>
      <c r="Y333" s="3"/>
    </row>
    <row r="334" spans="1:25" s="485" customFormat="1" ht="14.25" hidden="1" customHeight="1" x14ac:dyDescent="0.25">
      <c r="A334" s="697"/>
      <c r="B334" s="697"/>
      <c r="C334" s="1008"/>
      <c r="D334" s="694"/>
      <c r="E334" s="699"/>
      <c r="F334" s="8"/>
      <c r="G334" s="689"/>
      <c r="H334" s="655"/>
      <c r="I334" s="700"/>
      <c r="J334" s="655"/>
      <c r="K334" s="91" t="s">
        <v>1238</v>
      </c>
      <c r="L334" s="655"/>
      <c r="M334" s="3"/>
      <c r="N334" s="3"/>
      <c r="O334" s="3"/>
      <c r="P334" s="3"/>
      <c r="Q334" s="3"/>
      <c r="R334" s="3"/>
      <c r="S334" s="3"/>
      <c r="T334" s="3"/>
      <c r="U334" s="3"/>
      <c r="V334" s="3"/>
      <c r="W334" s="3"/>
      <c r="X334" s="3"/>
      <c r="Y334" s="3"/>
    </row>
    <row r="335" spans="1:25" s="485" customFormat="1" ht="14.25" hidden="1" customHeight="1" x14ac:dyDescent="0.25">
      <c r="A335" s="697"/>
      <c r="B335" s="697"/>
      <c r="C335" s="1008"/>
      <c r="D335" s="694"/>
      <c r="E335" s="8" t="s">
        <v>1239</v>
      </c>
      <c r="F335" s="8"/>
      <c r="G335" s="689"/>
      <c r="H335" s="3"/>
      <c r="I335" s="3"/>
      <c r="J335" s="3"/>
      <c r="K335" s="3"/>
      <c r="L335" s="3"/>
      <c r="M335" s="3"/>
      <c r="N335" s="3"/>
      <c r="O335" s="3"/>
      <c r="P335" s="3"/>
      <c r="Q335" s="3"/>
      <c r="R335" s="3"/>
      <c r="S335" s="3"/>
      <c r="T335" s="3"/>
      <c r="U335" s="3"/>
      <c r="V335" s="3"/>
      <c r="W335" s="3"/>
      <c r="X335" s="3"/>
      <c r="Y335" s="3"/>
    </row>
    <row r="336" spans="1:25" s="485" customFormat="1" ht="56.25" customHeight="1" x14ac:dyDescent="0.25">
      <c r="A336" s="697"/>
      <c r="B336" s="697"/>
      <c r="C336" s="1008"/>
      <c r="D336" s="694"/>
      <c r="E336" s="688" t="s">
        <v>1240</v>
      </c>
      <c r="F336" s="688" t="s">
        <v>1241</v>
      </c>
      <c r="G336" s="689"/>
      <c r="H336" s="688" t="s">
        <v>1242</v>
      </c>
      <c r="I336" s="696" t="s">
        <v>1243</v>
      </c>
      <c r="J336" s="735" t="s">
        <v>1244</v>
      </c>
      <c r="K336" s="688" t="s">
        <v>1245</v>
      </c>
      <c r="L336" s="688" t="s">
        <v>1246</v>
      </c>
      <c r="M336" s="688" t="s">
        <v>1247</v>
      </c>
      <c r="N336" s="688" t="s">
        <v>1248</v>
      </c>
      <c r="O336" s="732" t="s">
        <v>1249</v>
      </c>
      <c r="P336" s="693" t="s">
        <v>1250</v>
      </c>
      <c r="Q336" s="716" t="s">
        <v>1251</v>
      </c>
      <c r="R336" s="655" t="s">
        <v>1252</v>
      </c>
      <c r="S336" s="655" t="s">
        <v>1252</v>
      </c>
      <c r="T336" s="716" t="s">
        <v>1253</v>
      </c>
      <c r="U336" s="655" t="s">
        <v>1252</v>
      </c>
      <c r="V336" s="655" t="s">
        <v>1252</v>
      </c>
      <c r="W336" s="716" t="s">
        <v>1254</v>
      </c>
      <c r="X336" s="688" t="s">
        <v>1255</v>
      </c>
      <c r="Y336" s="738"/>
    </row>
    <row r="337" spans="1:28" s="485" customFormat="1" x14ac:dyDescent="0.25">
      <c r="A337" s="697"/>
      <c r="B337" s="697"/>
      <c r="C337" s="1008"/>
      <c r="D337" s="694"/>
      <c r="E337" s="689"/>
      <c r="F337" s="689"/>
      <c r="G337" s="689"/>
      <c r="H337" s="689"/>
      <c r="I337" s="697"/>
      <c r="J337" s="736"/>
      <c r="K337" s="689"/>
      <c r="L337" s="689"/>
      <c r="M337" s="689"/>
      <c r="N337" s="689"/>
      <c r="O337" s="733"/>
      <c r="P337" s="694"/>
      <c r="Q337" s="726"/>
      <c r="R337" s="655"/>
      <c r="S337" s="655"/>
      <c r="T337" s="726"/>
      <c r="U337" s="655"/>
      <c r="V337" s="655"/>
      <c r="W337" s="726"/>
      <c r="X337" s="689"/>
      <c r="Y337" s="691"/>
    </row>
    <row r="338" spans="1:28" s="485" customFormat="1" x14ac:dyDescent="0.25">
      <c r="A338" s="697"/>
      <c r="B338" s="697"/>
      <c r="C338" s="1008"/>
      <c r="D338" s="694"/>
      <c r="E338" s="689"/>
      <c r="F338" s="689"/>
      <c r="G338" s="689"/>
      <c r="H338" s="689"/>
      <c r="I338" s="697"/>
      <c r="J338" s="736"/>
      <c r="K338" s="689"/>
      <c r="L338" s="689"/>
      <c r="M338" s="689"/>
      <c r="N338" s="689"/>
      <c r="O338" s="733"/>
      <c r="P338" s="694"/>
      <c r="Q338" s="726"/>
      <c r="R338" s="655"/>
      <c r="S338" s="655"/>
      <c r="T338" s="726"/>
      <c r="U338" s="655"/>
      <c r="V338" s="655"/>
      <c r="W338" s="726"/>
      <c r="X338" s="689"/>
      <c r="Y338" s="691"/>
    </row>
    <row r="339" spans="1:28" s="485" customFormat="1" x14ac:dyDescent="0.25">
      <c r="A339" s="697"/>
      <c r="B339" s="697"/>
      <c r="C339" s="1008"/>
      <c r="D339" s="694"/>
      <c r="E339" s="689"/>
      <c r="F339" s="689"/>
      <c r="G339" s="689"/>
      <c r="H339" s="689"/>
      <c r="I339" s="697"/>
      <c r="J339" s="736"/>
      <c r="K339" s="689"/>
      <c r="L339" s="689"/>
      <c r="M339" s="689"/>
      <c r="N339" s="689"/>
      <c r="O339" s="733"/>
      <c r="P339" s="694"/>
      <c r="Q339" s="726"/>
      <c r="R339" s="655"/>
      <c r="S339" s="655"/>
      <c r="T339" s="726"/>
      <c r="U339" s="655"/>
      <c r="V339" s="655"/>
      <c r="W339" s="726"/>
      <c r="X339" s="689"/>
      <c r="Y339" s="691"/>
    </row>
    <row r="340" spans="1:28" s="485" customFormat="1" x14ac:dyDescent="0.25">
      <c r="A340" s="697"/>
      <c r="B340" s="697"/>
      <c r="C340" s="1008"/>
      <c r="D340" s="694"/>
      <c r="E340" s="689"/>
      <c r="F340" s="689"/>
      <c r="G340" s="689"/>
      <c r="H340" s="689"/>
      <c r="I340" s="697"/>
      <c r="J340" s="736"/>
      <c r="K340" s="689"/>
      <c r="L340" s="689"/>
      <c r="M340" s="689"/>
      <c r="N340" s="689"/>
      <c r="O340" s="733"/>
      <c r="P340" s="694"/>
      <c r="Q340" s="726"/>
      <c r="R340" s="655"/>
      <c r="S340" s="655"/>
      <c r="T340" s="726"/>
      <c r="U340" s="655"/>
      <c r="V340" s="655"/>
      <c r="W340" s="726"/>
      <c r="X340" s="689"/>
      <c r="Y340" s="691"/>
    </row>
    <row r="341" spans="1:28" s="485" customFormat="1" x14ac:dyDescent="0.25">
      <c r="A341" s="697"/>
      <c r="B341" s="697"/>
      <c r="C341" s="1008"/>
      <c r="D341" s="694"/>
      <c r="E341" s="689"/>
      <c r="F341" s="689"/>
      <c r="G341" s="689"/>
      <c r="H341" s="689"/>
      <c r="I341" s="697"/>
      <c r="J341" s="736"/>
      <c r="K341" s="689"/>
      <c r="L341" s="689"/>
      <c r="M341" s="689"/>
      <c r="N341" s="689"/>
      <c r="O341" s="733"/>
      <c r="P341" s="694"/>
      <c r="Q341" s="726"/>
      <c r="R341" s="655"/>
      <c r="S341" s="655"/>
      <c r="T341" s="726"/>
      <c r="U341" s="655"/>
      <c r="V341" s="655"/>
      <c r="W341" s="726"/>
      <c r="X341" s="689"/>
      <c r="Y341" s="691"/>
    </row>
    <row r="342" spans="1:28" s="485" customFormat="1" ht="340.5" customHeight="1" x14ac:dyDescent="0.25">
      <c r="A342" s="697"/>
      <c r="B342" s="697"/>
      <c r="C342" s="1008"/>
      <c r="D342" s="694"/>
      <c r="E342" s="690"/>
      <c r="F342" s="690"/>
      <c r="G342" s="690"/>
      <c r="H342" s="690"/>
      <c r="I342" s="698"/>
      <c r="J342" s="737"/>
      <c r="K342" s="690"/>
      <c r="L342" s="690"/>
      <c r="M342" s="690"/>
      <c r="N342" s="690"/>
      <c r="O342" s="734"/>
      <c r="P342" s="695"/>
      <c r="Q342" s="717"/>
      <c r="R342" s="655"/>
      <c r="S342" s="655"/>
      <c r="T342" s="717"/>
      <c r="U342" s="655"/>
      <c r="V342" s="655"/>
      <c r="W342" s="717"/>
      <c r="X342" s="690"/>
      <c r="Y342" s="691"/>
    </row>
    <row r="343" spans="1:28" s="427" customFormat="1" x14ac:dyDescent="0.25">
      <c r="Z343" s="485"/>
      <c r="AA343" s="485"/>
      <c r="AB343" s="485"/>
    </row>
    <row r="344" spans="1:28" s="427" customFormat="1" x14ac:dyDescent="0.25">
      <c r="B344" s="182"/>
      <c r="C344" s="182"/>
      <c r="D344" s="686" t="s">
        <v>580</v>
      </c>
      <c r="E344" s="686"/>
      <c r="F344" s="686"/>
      <c r="G344" s="686"/>
      <c r="H344" s="686"/>
      <c r="I344" s="686"/>
      <c r="J344" s="686"/>
      <c r="K344" s="686"/>
      <c r="L344" s="686"/>
      <c r="M344" s="666" t="s">
        <v>581</v>
      </c>
      <c r="N344" s="666"/>
      <c r="O344" s="666"/>
      <c r="P344" s="666"/>
      <c r="Q344" s="666"/>
      <c r="R344" s="666"/>
      <c r="S344" s="666"/>
      <c r="T344" s="666"/>
      <c r="U344" s="666"/>
      <c r="V344" s="682" t="s">
        <v>582</v>
      </c>
      <c r="W344" s="682"/>
      <c r="X344" s="682"/>
      <c r="Y344" s="682"/>
      <c r="Z344" s="485"/>
      <c r="AA344" s="485"/>
      <c r="AB344" s="485"/>
    </row>
    <row r="345" spans="1:28" ht="409.5" customHeight="1" x14ac:dyDescent="0.25">
      <c r="B345" s="177"/>
      <c r="C345" s="177"/>
      <c r="D345" s="675" t="s">
        <v>1256</v>
      </c>
      <c r="E345" s="683"/>
      <c r="F345" s="683"/>
      <c r="G345" s="683"/>
      <c r="H345" s="683"/>
      <c r="I345" s="683"/>
      <c r="J345" s="683"/>
      <c r="K345" s="683"/>
      <c r="L345" s="684"/>
      <c r="M345" s="668" t="s">
        <v>1257</v>
      </c>
      <c r="N345" s="668"/>
      <c r="O345" s="668"/>
      <c r="P345" s="668"/>
      <c r="Q345" s="668"/>
      <c r="R345" s="668"/>
      <c r="S345" s="668"/>
      <c r="T345" s="668"/>
      <c r="U345" s="668"/>
      <c r="V345" s="668" t="s">
        <v>2940</v>
      </c>
      <c r="W345" s="668"/>
      <c r="X345" s="668"/>
      <c r="Y345" s="668"/>
      <c r="Z345" s="485"/>
      <c r="AA345" s="485"/>
      <c r="AB345" s="485"/>
    </row>
    <row r="347" spans="1:28" ht="9" customHeight="1" x14ac:dyDescent="0.25"/>
    <row r="348" spans="1:28" s="427" customFormat="1" x14ac:dyDescent="0.25">
      <c r="A348" s="730" t="s">
        <v>1258</v>
      </c>
      <c r="B348" s="730"/>
      <c r="C348" s="730"/>
      <c r="D348" s="730"/>
      <c r="E348" s="730"/>
      <c r="F348" s="730"/>
      <c r="G348" s="730"/>
      <c r="H348" s="730"/>
      <c r="I348" s="730"/>
      <c r="J348" s="730"/>
      <c r="K348" s="730"/>
      <c r="L348" s="730"/>
      <c r="M348" s="730"/>
      <c r="N348" s="730"/>
      <c r="O348" s="730"/>
      <c r="P348" s="730"/>
      <c r="Q348" s="730"/>
      <c r="R348" s="730"/>
      <c r="S348" s="730"/>
      <c r="T348" s="730"/>
      <c r="U348" s="730"/>
      <c r="V348" s="730"/>
      <c r="W348" s="730"/>
      <c r="X348" s="730"/>
      <c r="Y348" s="730"/>
    </row>
    <row r="349" spans="1:28" s="427" customFormat="1" ht="47.25" customHeight="1" x14ac:dyDescent="0.25">
      <c r="A349" s="731" t="s">
        <v>537</v>
      </c>
      <c r="B349" s="731" t="s">
        <v>538</v>
      </c>
      <c r="C349" s="704" t="s">
        <v>586</v>
      </c>
      <c r="D349" s="704" t="s">
        <v>540</v>
      </c>
      <c r="E349" s="704" t="s">
        <v>587</v>
      </c>
      <c r="F349" s="704" t="s">
        <v>588</v>
      </c>
      <c r="G349" s="704" t="s">
        <v>543</v>
      </c>
      <c r="H349" s="704" t="s">
        <v>544</v>
      </c>
      <c r="I349" s="704" t="s">
        <v>545</v>
      </c>
      <c r="J349" s="704" t="s">
        <v>546</v>
      </c>
      <c r="K349" s="704" t="s">
        <v>547</v>
      </c>
      <c r="L349" s="704" t="s">
        <v>548</v>
      </c>
      <c r="M349" s="704" t="s">
        <v>549</v>
      </c>
      <c r="N349" s="731" t="s">
        <v>12</v>
      </c>
      <c r="O349" s="731" t="s">
        <v>550</v>
      </c>
      <c r="P349" s="731"/>
      <c r="Q349" s="731"/>
      <c r="R349" s="731" t="s">
        <v>550</v>
      </c>
      <c r="S349" s="731"/>
      <c r="T349" s="731"/>
      <c r="U349" s="731" t="s">
        <v>550</v>
      </c>
      <c r="V349" s="731"/>
      <c r="W349" s="731"/>
      <c r="X349" s="704" t="s">
        <v>551</v>
      </c>
      <c r="Y349" s="731" t="s">
        <v>552</v>
      </c>
    </row>
    <row r="350" spans="1:28" s="427" customFormat="1" ht="75.75" customHeight="1" x14ac:dyDescent="0.25">
      <c r="A350" s="731"/>
      <c r="B350" s="731"/>
      <c r="C350" s="705"/>
      <c r="D350" s="705"/>
      <c r="E350" s="705"/>
      <c r="F350" s="705"/>
      <c r="G350" s="705"/>
      <c r="H350" s="705"/>
      <c r="I350" s="705"/>
      <c r="J350" s="705"/>
      <c r="K350" s="705"/>
      <c r="L350" s="705"/>
      <c r="M350" s="705"/>
      <c r="N350" s="731"/>
      <c r="O350" s="79" t="s">
        <v>553</v>
      </c>
      <c r="P350" s="79" t="s">
        <v>12</v>
      </c>
      <c r="Q350" s="79" t="s">
        <v>554</v>
      </c>
      <c r="R350" s="79" t="s">
        <v>555</v>
      </c>
      <c r="S350" s="79" t="s">
        <v>12</v>
      </c>
      <c r="T350" s="79" t="s">
        <v>556</v>
      </c>
      <c r="U350" s="79" t="s">
        <v>557</v>
      </c>
      <c r="V350" s="79" t="s">
        <v>12</v>
      </c>
      <c r="W350" s="79" t="s">
        <v>558</v>
      </c>
      <c r="X350" s="705"/>
      <c r="Y350" s="731"/>
    </row>
    <row r="351" spans="1:28" s="427" customFormat="1" x14ac:dyDescent="0.25">
      <c r="A351" s="547">
        <v>1</v>
      </c>
      <c r="B351" s="547">
        <v>2</v>
      </c>
      <c r="C351" s="547">
        <v>3</v>
      </c>
      <c r="D351" s="547">
        <v>4</v>
      </c>
      <c r="E351" s="547">
        <v>5</v>
      </c>
      <c r="F351" s="547">
        <v>6</v>
      </c>
      <c r="G351" s="547">
        <v>7</v>
      </c>
      <c r="H351" s="547">
        <v>8</v>
      </c>
      <c r="I351" s="547">
        <v>9</v>
      </c>
      <c r="J351" s="549">
        <v>10</v>
      </c>
      <c r="K351" s="549">
        <v>11</v>
      </c>
      <c r="L351" s="549">
        <v>12</v>
      </c>
      <c r="M351" s="549">
        <v>13</v>
      </c>
      <c r="N351" s="549">
        <v>14</v>
      </c>
      <c r="O351" s="549">
        <v>15</v>
      </c>
      <c r="P351" s="549">
        <v>16</v>
      </c>
      <c r="Q351" s="549">
        <v>17</v>
      </c>
      <c r="R351" s="549">
        <v>18</v>
      </c>
      <c r="S351" s="549">
        <v>19</v>
      </c>
      <c r="T351" s="549">
        <v>20</v>
      </c>
      <c r="U351" s="549">
        <v>21</v>
      </c>
      <c r="V351" s="549">
        <v>22</v>
      </c>
      <c r="W351" s="549">
        <v>23</v>
      </c>
      <c r="X351" s="549">
        <v>24</v>
      </c>
      <c r="Y351" s="549">
        <v>25</v>
      </c>
    </row>
    <row r="352" spans="1:28" s="427" customFormat="1" ht="66" customHeight="1" x14ac:dyDescent="0.25">
      <c r="A352" s="594" t="s">
        <v>559</v>
      </c>
      <c r="B352" s="688" t="s">
        <v>1259</v>
      </c>
      <c r="C352" s="998" t="s">
        <v>561</v>
      </c>
      <c r="D352" s="594" t="s">
        <v>562</v>
      </c>
      <c r="E352" s="723" t="s">
        <v>653</v>
      </c>
      <c r="F352" s="716" t="s">
        <v>1212</v>
      </c>
      <c r="G352" s="693" t="s">
        <v>777</v>
      </c>
      <c r="H352" s="688" t="s">
        <v>1260</v>
      </c>
      <c r="I352" s="716" t="s">
        <v>814</v>
      </c>
      <c r="J352" s="688" t="s">
        <v>1261</v>
      </c>
      <c r="K352" s="688" t="s">
        <v>1262</v>
      </c>
      <c r="L352" s="727" t="s">
        <v>1263</v>
      </c>
      <c r="M352" s="688" t="s">
        <v>1264</v>
      </c>
      <c r="N352" s="693" t="s">
        <v>640</v>
      </c>
      <c r="O352" s="10" t="s">
        <v>1265</v>
      </c>
      <c r="P352" s="8">
        <v>55</v>
      </c>
      <c r="Q352" s="711" t="s">
        <v>1266</v>
      </c>
      <c r="R352" s="26" t="s">
        <v>1267</v>
      </c>
      <c r="S352" s="549">
        <v>75</v>
      </c>
      <c r="T352" s="711" t="s">
        <v>1268</v>
      </c>
      <c r="U352" s="26" t="s">
        <v>1269</v>
      </c>
      <c r="V352" s="549">
        <v>75</v>
      </c>
      <c r="W352" s="711" t="s">
        <v>1270</v>
      </c>
      <c r="X352" s="688" t="s">
        <v>1271</v>
      </c>
      <c r="Y352" s="713"/>
    </row>
    <row r="353" spans="1:25" s="427" customFormat="1" ht="45.75" customHeight="1" x14ac:dyDescent="0.25">
      <c r="A353" s="93"/>
      <c r="B353" s="689"/>
      <c r="C353" s="999"/>
      <c r="D353" s="93"/>
      <c r="E353" s="724"/>
      <c r="F353" s="726"/>
      <c r="G353" s="694"/>
      <c r="H353" s="689"/>
      <c r="I353" s="726"/>
      <c r="J353" s="689"/>
      <c r="K353" s="689"/>
      <c r="L353" s="728"/>
      <c r="M353" s="689"/>
      <c r="N353" s="694"/>
      <c r="O353" s="10" t="s">
        <v>1272</v>
      </c>
      <c r="P353" s="8">
        <v>55</v>
      </c>
      <c r="Q353" s="712"/>
      <c r="R353" s="26" t="s">
        <v>1273</v>
      </c>
      <c r="S353" s="549">
        <v>75</v>
      </c>
      <c r="T353" s="712"/>
      <c r="U353" s="26" t="s">
        <v>1274</v>
      </c>
      <c r="V353" s="549">
        <v>75</v>
      </c>
      <c r="W353" s="712"/>
      <c r="X353" s="689"/>
      <c r="Y353" s="714"/>
    </row>
    <row r="354" spans="1:25" s="427" customFormat="1" ht="56.25" customHeight="1" x14ac:dyDescent="0.25">
      <c r="A354" s="93"/>
      <c r="B354" s="689"/>
      <c r="C354" s="999"/>
      <c r="D354" s="93"/>
      <c r="E354" s="724"/>
      <c r="F354" s="726"/>
      <c r="G354" s="694"/>
      <c r="H354" s="689"/>
      <c r="I354" s="726"/>
      <c r="J354" s="689"/>
      <c r="K354" s="689"/>
      <c r="L354" s="728"/>
      <c r="M354" s="689"/>
      <c r="N354" s="694"/>
      <c r="O354" s="10" t="s">
        <v>1275</v>
      </c>
      <c r="P354" s="8">
        <v>333</v>
      </c>
      <c r="Q354" s="478">
        <v>23.95</v>
      </c>
      <c r="R354" s="26" t="s">
        <v>831</v>
      </c>
      <c r="S354" s="549">
        <v>576</v>
      </c>
      <c r="T354" s="478">
        <v>37.119999999999997</v>
      </c>
      <c r="U354" s="26" t="s">
        <v>1276</v>
      </c>
      <c r="V354" s="549">
        <v>818</v>
      </c>
      <c r="W354" s="478">
        <v>50.65</v>
      </c>
      <c r="X354" s="689"/>
      <c r="Y354" s="714"/>
    </row>
    <row r="355" spans="1:25" s="427" customFormat="1" ht="38.25" customHeight="1" x14ac:dyDescent="0.25">
      <c r="A355" s="93"/>
      <c r="B355" s="689"/>
      <c r="C355" s="999"/>
      <c r="D355" s="93"/>
      <c r="E355" s="724"/>
      <c r="F355" s="726"/>
      <c r="G355" s="694"/>
      <c r="H355" s="689"/>
      <c r="I355" s="726"/>
      <c r="J355" s="689"/>
      <c r="K355" s="689"/>
      <c r="L355" s="728"/>
      <c r="M355" s="689"/>
      <c r="N355" s="694"/>
      <c r="O355" s="10" t="s">
        <v>1277</v>
      </c>
      <c r="P355" s="8">
        <v>1432</v>
      </c>
      <c r="Q355" s="478">
        <v>18.11</v>
      </c>
      <c r="R355" s="26" t="s">
        <v>1278</v>
      </c>
      <c r="S355" s="549">
        <v>2527</v>
      </c>
      <c r="T355" s="478">
        <v>23.59</v>
      </c>
      <c r="U355" s="26" t="s">
        <v>1279</v>
      </c>
      <c r="V355" s="549">
        <v>3621</v>
      </c>
      <c r="W355" s="478">
        <v>29.05</v>
      </c>
      <c r="X355" s="689"/>
      <c r="Y355" s="714"/>
    </row>
    <row r="356" spans="1:25" s="427" customFormat="1" ht="52.5" customHeight="1" x14ac:dyDescent="0.25">
      <c r="A356" s="93"/>
      <c r="B356" s="689"/>
      <c r="C356" s="999"/>
      <c r="D356" s="93"/>
      <c r="E356" s="724"/>
      <c r="F356" s="726"/>
      <c r="G356" s="694"/>
      <c r="H356" s="689"/>
      <c r="I356" s="726"/>
      <c r="J356" s="689"/>
      <c r="K356" s="689"/>
      <c r="L356" s="728"/>
      <c r="M356" s="689"/>
      <c r="N356" s="694"/>
      <c r="O356" s="693" t="s">
        <v>1280</v>
      </c>
      <c r="P356" s="716">
        <v>8407</v>
      </c>
      <c r="Q356" s="718">
        <v>42.04</v>
      </c>
      <c r="R356" s="693" t="s">
        <v>1280</v>
      </c>
      <c r="S356" s="716">
        <v>14464</v>
      </c>
      <c r="T356" s="718">
        <v>72.319999999999993</v>
      </c>
      <c r="U356" s="693" t="s">
        <v>1280</v>
      </c>
      <c r="V356" s="716">
        <v>20521</v>
      </c>
      <c r="W356" s="718">
        <v>102.61</v>
      </c>
      <c r="X356" s="689"/>
      <c r="Y356" s="714"/>
    </row>
    <row r="357" spans="1:25" s="427" customFormat="1" ht="36" customHeight="1" x14ac:dyDescent="0.25">
      <c r="A357" s="94"/>
      <c r="B357" s="690"/>
      <c r="C357" s="1000"/>
      <c r="D357" s="94"/>
      <c r="E357" s="725"/>
      <c r="F357" s="717"/>
      <c r="G357" s="695"/>
      <c r="H357" s="690"/>
      <c r="I357" s="717"/>
      <c r="J357" s="690"/>
      <c r="K357" s="690"/>
      <c r="L357" s="729"/>
      <c r="M357" s="690"/>
      <c r="N357" s="695"/>
      <c r="O357" s="695"/>
      <c r="P357" s="717"/>
      <c r="Q357" s="719"/>
      <c r="R357" s="695"/>
      <c r="S357" s="717"/>
      <c r="T357" s="719"/>
      <c r="U357" s="695"/>
      <c r="V357" s="717"/>
      <c r="W357" s="719"/>
      <c r="X357" s="690"/>
      <c r="Y357" s="715"/>
    </row>
    <row r="358" spans="1:25" s="427" customFormat="1" x14ac:dyDescent="0.25">
      <c r="A358" s="720" t="s">
        <v>580</v>
      </c>
      <c r="B358" s="721"/>
      <c r="C358" s="721"/>
      <c r="D358" s="721"/>
      <c r="E358" s="721"/>
      <c r="F358" s="721"/>
      <c r="G358" s="721"/>
      <c r="H358" s="721"/>
      <c r="I358" s="722"/>
      <c r="J358" s="720" t="s">
        <v>581</v>
      </c>
      <c r="K358" s="721"/>
      <c r="L358" s="721"/>
      <c r="M358" s="721"/>
      <c r="N358" s="721"/>
      <c r="O358" s="721"/>
      <c r="P358" s="721"/>
      <c r="Q358" s="721"/>
      <c r="R358" s="722"/>
      <c r="S358" s="720" t="s">
        <v>582</v>
      </c>
      <c r="T358" s="721"/>
      <c r="U358" s="721"/>
      <c r="V358" s="721"/>
      <c r="W358" s="721"/>
      <c r="X358" s="721"/>
      <c r="Y358" s="722"/>
    </row>
    <row r="359" spans="1:25" s="151" customFormat="1" ht="144" customHeight="1" x14ac:dyDescent="0.25">
      <c r="A359" s="675" t="s">
        <v>1281</v>
      </c>
      <c r="B359" s="683"/>
      <c r="C359" s="683"/>
      <c r="D359" s="683"/>
      <c r="E359" s="683"/>
      <c r="F359" s="683"/>
      <c r="G359" s="683"/>
      <c r="H359" s="683"/>
      <c r="I359" s="684"/>
      <c r="J359" s="675" t="s">
        <v>1282</v>
      </c>
      <c r="K359" s="683"/>
      <c r="L359" s="683"/>
      <c r="M359" s="683"/>
      <c r="N359" s="683"/>
      <c r="O359" s="683"/>
      <c r="P359" s="683"/>
      <c r="Q359" s="683"/>
      <c r="R359" s="684"/>
      <c r="S359" s="675" t="s">
        <v>2941</v>
      </c>
      <c r="T359" s="683"/>
      <c r="U359" s="683"/>
      <c r="V359" s="683"/>
      <c r="W359" s="683"/>
      <c r="X359" s="683"/>
      <c r="Y359" s="684"/>
    </row>
    <row r="362" spans="1:25" s="427" customFormat="1" x14ac:dyDescent="0.25">
      <c r="A362" s="680" t="s">
        <v>1283</v>
      </c>
      <c r="B362" s="680"/>
      <c r="C362" s="680"/>
      <c r="D362" s="680"/>
      <c r="E362" s="680"/>
      <c r="F362" s="680"/>
      <c r="G362" s="680"/>
      <c r="H362" s="680"/>
      <c r="I362" s="680"/>
      <c r="J362" s="680"/>
      <c r="K362" s="680"/>
      <c r="L362" s="680"/>
      <c r="M362" s="680"/>
      <c r="N362" s="680"/>
      <c r="O362" s="680"/>
      <c r="P362" s="680"/>
      <c r="Q362" s="680"/>
      <c r="R362" s="680"/>
      <c r="S362" s="680"/>
      <c r="T362" s="680"/>
      <c r="U362" s="680"/>
      <c r="V362" s="680"/>
      <c r="W362" s="680"/>
      <c r="X362" s="680"/>
      <c r="Y362" s="680"/>
    </row>
    <row r="363" spans="1:25" s="485" customFormat="1" ht="67.5" customHeight="1" x14ac:dyDescent="0.25">
      <c r="A363" s="702" t="s">
        <v>537</v>
      </c>
      <c r="B363" s="702" t="s">
        <v>538</v>
      </c>
      <c r="C363" s="702" t="s">
        <v>586</v>
      </c>
      <c r="D363" s="702" t="s">
        <v>540</v>
      </c>
      <c r="E363" s="704" t="s">
        <v>587</v>
      </c>
      <c r="F363" s="704" t="s">
        <v>588</v>
      </c>
      <c r="G363" s="704" t="s">
        <v>543</v>
      </c>
      <c r="H363" s="704" t="s">
        <v>544</v>
      </c>
      <c r="I363" s="704" t="s">
        <v>545</v>
      </c>
      <c r="J363" s="704" t="s">
        <v>546</v>
      </c>
      <c r="K363" s="704" t="s">
        <v>547</v>
      </c>
      <c r="L363" s="704" t="s">
        <v>548</v>
      </c>
      <c r="M363" s="704" t="s">
        <v>549</v>
      </c>
      <c r="N363" s="706" t="s">
        <v>12</v>
      </c>
      <c r="O363" s="708" t="s">
        <v>550</v>
      </c>
      <c r="P363" s="709"/>
      <c r="Q363" s="710"/>
      <c r="R363" s="708" t="s">
        <v>550</v>
      </c>
      <c r="S363" s="709"/>
      <c r="T363" s="710"/>
      <c r="U363" s="595" t="s">
        <v>550</v>
      </c>
      <c r="V363" s="596"/>
      <c r="W363" s="597"/>
      <c r="X363" s="702" t="s">
        <v>551</v>
      </c>
      <c r="Y363" s="702" t="s">
        <v>552</v>
      </c>
    </row>
    <row r="364" spans="1:25" s="485" customFormat="1" ht="161.25" customHeight="1" x14ac:dyDescent="0.25">
      <c r="A364" s="703"/>
      <c r="B364" s="703"/>
      <c r="C364" s="703"/>
      <c r="D364" s="703"/>
      <c r="E364" s="705"/>
      <c r="F364" s="705"/>
      <c r="G364" s="705"/>
      <c r="H364" s="705"/>
      <c r="I364" s="705"/>
      <c r="J364" s="705"/>
      <c r="K364" s="705"/>
      <c r="L364" s="705"/>
      <c r="M364" s="705"/>
      <c r="N364" s="707"/>
      <c r="O364" s="555" t="s">
        <v>553</v>
      </c>
      <c r="P364" s="555" t="s">
        <v>12</v>
      </c>
      <c r="Q364" s="593" t="s">
        <v>1203</v>
      </c>
      <c r="R364" s="555" t="s">
        <v>555</v>
      </c>
      <c r="S364" s="555" t="s">
        <v>12</v>
      </c>
      <c r="T364" s="555" t="s">
        <v>556</v>
      </c>
      <c r="U364" s="555" t="s">
        <v>557</v>
      </c>
      <c r="V364" s="555" t="s">
        <v>12</v>
      </c>
      <c r="W364" s="593" t="s">
        <v>558</v>
      </c>
      <c r="X364" s="703"/>
      <c r="Y364" s="703"/>
    </row>
    <row r="365" spans="1:25" s="485" customFormat="1" x14ac:dyDescent="0.25">
      <c r="A365" s="547">
        <v>1</v>
      </c>
      <c r="B365" s="547">
        <v>2</v>
      </c>
      <c r="C365" s="547">
        <v>3</v>
      </c>
      <c r="D365" s="547">
        <v>4</v>
      </c>
      <c r="E365" s="547">
        <v>5</v>
      </c>
      <c r="F365" s="547">
        <v>6</v>
      </c>
      <c r="G365" s="547">
        <v>7</v>
      </c>
      <c r="H365" s="547">
        <v>8</v>
      </c>
      <c r="I365" s="547">
        <v>9</v>
      </c>
      <c r="J365" s="547">
        <v>10</v>
      </c>
      <c r="K365" s="547">
        <v>11</v>
      </c>
      <c r="L365" s="547">
        <v>12</v>
      </c>
      <c r="M365" s="547">
        <v>13</v>
      </c>
      <c r="N365" s="547">
        <v>14</v>
      </c>
      <c r="O365" s="547">
        <v>15</v>
      </c>
      <c r="P365" s="598">
        <v>16</v>
      </c>
      <c r="Q365" s="547">
        <v>17</v>
      </c>
      <c r="R365" s="547">
        <v>18</v>
      </c>
      <c r="S365" s="598">
        <v>19</v>
      </c>
      <c r="T365" s="547">
        <v>20</v>
      </c>
      <c r="U365" s="598">
        <v>21</v>
      </c>
      <c r="V365" s="547">
        <v>22</v>
      </c>
      <c r="W365" s="547">
        <v>23</v>
      </c>
      <c r="X365" s="547">
        <v>24</v>
      </c>
      <c r="Y365" s="547">
        <v>25</v>
      </c>
    </row>
    <row r="366" spans="1:25" s="485" customFormat="1" ht="63.75" hidden="1" customHeight="1" x14ac:dyDescent="0.25">
      <c r="A366" s="696" t="s">
        <v>559</v>
      </c>
      <c r="B366" s="696" t="s">
        <v>811</v>
      </c>
      <c r="C366" s="1007" t="s">
        <v>561</v>
      </c>
      <c r="D366" s="693" t="s">
        <v>562</v>
      </c>
      <c r="E366" s="699" t="s">
        <v>1204</v>
      </c>
      <c r="F366" s="8"/>
      <c r="G366" s="688" t="s">
        <v>592</v>
      </c>
      <c r="H366" s="3"/>
      <c r="I366" s="3"/>
      <c r="J366" s="3"/>
      <c r="K366" s="88" t="s">
        <v>1205</v>
      </c>
      <c r="L366" s="3"/>
      <c r="M366" s="3"/>
      <c r="N366" s="3"/>
      <c r="O366" s="3"/>
      <c r="P366" s="6"/>
      <c r="Q366" s="92"/>
      <c r="R366" s="3"/>
      <c r="S366" s="6"/>
      <c r="T366" s="3"/>
      <c r="U366" s="6"/>
      <c r="V366" s="3"/>
      <c r="W366" s="92"/>
      <c r="X366" s="3"/>
      <c r="Y366" s="3"/>
    </row>
    <row r="367" spans="1:25" s="485" customFormat="1" ht="49.5" hidden="1" customHeight="1" x14ac:dyDescent="0.25">
      <c r="A367" s="697"/>
      <c r="B367" s="697"/>
      <c r="C367" s="1008"/>
      <c r="D367" s="694"/>
      <c r="E367" s="699"/>
      <c r="F367" s="8"/>
      <c r="G367" s="689"/>
      <c r="H367" s="3"/>
      <c r="I367" s="3"/>
      <c r="J367" s="3"/>
      <c r="K367" s="88" t="s">
        <v>1206</v>
      </c>
      <c r="L367" s="3"/>
      <c r="M367" s="3"/>
      <c r="N367" s="3"/>
      <c r="O367" s="3"/>
      <c r="P367" s="6"/>
      <c r="Q367" s="92"/>
      <c r="R367" s="3"/>
      <c r="S367" s="6"/>
      <c r="T367" s="3"/>
      <c r="U367" s="6"/>
      <c r="V367" s="3"/>
      <c r="W367" s="92"/>
      <c r="X367" s="3"/>
      <c r="Y367" s="3"/>
    </row>
    <row r="368" spans="1:25" s="485" customFormat="1" ht="12.75" hidden="1" customHeight="1" x14ac:dyDescent="0.25">
      <c r="A368" s="697"/>
      <c r="B368" s="697"/>
      <c r="C368" s="1008"/>
      <c r="D368" s="694"/>
      <c r="E368" s="699"/>
      <c r="F368" s="8"/>
      <c r="G368" s="689"/>
      <c r="H368" s="3"/>
      <c r="I368" s="3"/>
      <c r="J368" s="3"/>
      <c r="K368" s="88" t="s">
        <v>1207</v>
      </c>
      <c r="L368" s="3"/>
      <c r="M368" s="3"/>
      <c r="N368" s="3"/>
      <c r="O368" s="3"/>
      <c r="P368" s="6"/>
      <c r="Q368" s="92"/>
      <c r="R368" s="3"/>
      <c r="S368" s="6"/>
      <c r="T368" s="3"/>
      <c r="U368" s="6"/>
      <c r="V368" s="3"/>
      <c r="W368" s="92"/>
      <c r="X368" s="3"/>
      <c r="Y368" s="3"/>
    </row>
    <row r="369" spans="1:25" s="485" customFormat="1" ht="36" hidden="1" customHeight="1" x14ac:dyDescent="0.25">
      <c r="A369" s="697"/>
      <c r="B369" s="697"/>
      <c r="C369" s="1008"/>
      <c r="D369" s="694"/>
      <c r="E369" s="699"/>
      <c r="F369" s="8"/>
      <c r="G369" s="689"/>
      <c r="H369" s="3"/>
      <c r="I369" s="3"/>
      <c r="J369" s="3"/>
      <c r="K369" s="88" t="s">
        <v>2875</v>
      </c>
      <c r="L369" s="3"/>
      <c r="M369" s="3"/>
      <c r="N369" s="3"/>
      <c r="O369" s="3"/>
      <c r="P369" s="6"/>
      <c r="Q369" s="92"/>
      <c r="R369" s="3"/>
      <c r="S369" s="6"/>
      <c r="T369" s="3"/>
      <c r="U369" s="6"/>
      <c r="V369" s="3"/>
      <c r="W369" s="92"/>
      <c r="X369" s="3"/>
      <c r="Y369" s="3"/>
    </row>
    <row r="370" spans="1:25" s="485" customFormat="1" ht="49.5" hidden="1" customHeight="1" x14ac:dyDescent="0.25">
      <c r="A370" s="697"/>
      <c r="B370" s="697"/>
      <c r="C370" s="1008"/>
      <c r="D370" s="694"/>
      <c r="E370" s="699"/>
      <c r="F370" s="8"/>
      <c r="G370" s="689"/>
      <c r="H370" s="3"/>
      <c r="I370" s="3"/>
      <c r="J370" s="3"/>
      <c r="K370" s="88" t="s">
        <v>1208</v>
      </c>
      <c r="L370" s="3"/>
      <c r="M370" s="3"/>
      <c r="N370" s="3"/>
      <c r="O370" s="3"/>
      <c r="P370" s="6"/>
      <c r="Q370" s="92"/>
      <c r="R370" s="3"/>
      <c r="S370" s="6"/>
      <c r="T370" s="3"/>
      <c r="U370" s="6"/>
      <c r="V370" s="3"/>
      <c r="W370" s="92"/>
      <c r="X370" s="3"/>
      <c r="Y370" s="3"/>
    </row>
    <row r="371" spans="1:25" s="485" customFormat="1" ht="33" hidden="1" customHeight="1" x14ac:dyDescent="0.25">
      <c r="A371" s="697"/>
      <c r="B371" s="697"/>
      <c r="C371" s="1008"/>
      <c r="D371" s="694"/>
      <c r="E371" s="699"/>
      <c r="F371" s="8"/>
      <c r="G371" s="689"/>
      <c r="H371" s="3"/>
      <c r="I371" s="3"/>
      <c r="J371" s="3"/>
      <c r="K371" s="88" t="s">
        <v>1209</v>
      </c>
      <c r="L371" s="3"/>
      <c r="M371" s="3"/>
      <c r="N371" s="3"/>
      <c r="O371" s="3"/>
      <c r="P371" s="6"/>
      <c r="Q371" s="92"/>
      <c r="R371" s="3"/>
      <c r="S371" s="6"/>
      <c r="T371" s="3"/>
      <c r="U371" s="6"/>
      <c r="V371" s="3"/>
      <c r="W371" s="92"/>
      <c r="X371" s="3"/>
      <c r="Y371" s="3"/>
    </row>
    <row r="372" spans="1:25" s="485" customFormat="1" ht="33" hidden="1" customHeight="1" x14ac:dyDescent="0.25">
      <c r="A372" s="697"/>
      <c r="B372" s="697"/>
      <c r="C372" s="1008"/>
      <c r="D372" s="694"/>
      <c r="E372" s="699"/>
      <c r="F372" s="8"/>
      <c r="G372" s="689"/>
      <c r="H372" s="3"/>
      <c r="I372" s="3"/>
      <c r="J372" s="3"/>
      <c r="K372" s="89" t="s">
        <v>1210</v>
      </c>
      <c r="L372" s="3"/>
      <c r="M372" s="3"/>
      <c r="N372" s="3"/>
      <c r="O372" s="3"/>
      <c r="P372" s="6"/>
      <c r="Q372" s="92"/>
      <c r="R372" s="3"/>
      <c r="S372" s="6"/>
      <c r="T372" s="3"/>
      <c r="U372" s="6"/>
      <c r="V372" s="3"/>
      <c r="W372" s="92"/>
      <c r="X372" s="3"/>
      <c r="Y372" s="3"/>
    </row>
    <row r="373" spans="1:25" s="485" customFormat="1" ht="49.5" hidden="1" customHeight="1" x14ac:dyDescent="0.25">
      <c r="A373" s="697"/>
      <c r="B373" s="697"/>
      <c r="C373" s="1008"/>
      <c r="D373" s="694"/>
      <c r="E373" s="699"/>
      <c r="F373" s="8"/>
      <c r="G373" s="689"/>
      <c r="H373" s="3"/>
      <c r="I373" s="3"/>
      <c r="J373" s="3"/>
      <c r="K373" s="88" t="s">
        <v>2876</v>
      </c>
      <c r="L373" s="3"/>
      <c r="M373" s="3"/>
      <c r="N373" s="3"/>
      <c r="O373" s="3"/>
      <c r="P373" s="6"/>
      <c r="Q373" s="92"/>
      <c r="R373" s="3"/>
      <c r="S373" s="6"/>
      <c r="T373" s="3"/>
      <c r="U373" s="6"/>
      <c r="V373" s="3"/>
      <c r="W373" s="92"/>
      <c r="X373" s="3"/>
      <c r="Y373" s="3"/>
    </row>
    <row r="374" spans="1:25" s="485" customFormat="1" ht="33" hidden="1" customHeight="1" x14ac:dyDescent="0.25">
      <c r="A374" s="697"/>
      <c r="B374" s="697"/>
      <c r="C374" s="1008"/>
      <c r="D374" s="694"/>
      <c r="E374" s="699"/>
      <c r="F374" s="8"/>
      <c r="G374" s="689"/>
      <c r="H374" s="3"/>
      <c r="I374" s="3"/>
      <c r="J374" s="3"/>
      <c r="K374" s="88" t="s">
        <v>1211</v>
      </c>
      <c r="L374" s="3"/>
      <c r="M374" s="3"/>
      <c r="N374" s="3"/>
      <c r="O374" s="3"/>
      <c r="P374" s="6"/>
      <c r="Q374" s="92"/>
      <c r="R374" s="3"/>
      <c r="S374" s="6"/>
      <c r="T374" s="3"/>
      <c r="U374" s="6"/>
      <c r="V374" s="3"/>
      <c r="W374" s="92"/>
      <c r="X374" s="3"/>
      <c r="Y374" s="3"/>
    </row>
    <row r="375" spans="1:25" s="485" customFormat="1" ht="16.5" hidden="1" customHeight="1" x14ac:dyDescent="0.25">
      <c r="A375" s="697"/>
      <c r="B375" s="697"/>
      <c r="C375" s="1008"/>
      <c r="D375" s="694"/>
      <c r="E375" s="8" t="s">
        <v>1212</v>
      </c>
      <c r="F375" s="8"/>
      <c r="G375" s="689"/>
      <c r="H375" s="3"/>
      <c r="I375" s="3"/>
      <c r="J375" s="3"/>
      <c r="K375" s="3"/>
      <c r="L375" s="3"/>
      <c r="M375" s="3"/>
      <c r="N375" s="3"/>
      <c r="O375" s="3"/>
      <c r="P375" s="6"/>
      <c r="Q375" s="92"/>
      <c r="R375" s="3"/>
      <c r="S375" s="6"/>
      <c r="T375" s="3"/>
      <c r="U375" s="6"/>
      <c r="V375" s="3"/>
      <c r="W375" s="92"/>
      <c r="X375" s="3"/>
      <c r="Y375" s="3"/>
    </row>
    <row r="376" spans="1:25" s="485" customFormat="1" ht="16.5" hidden="1" customHeight="1" x14ac:dyDescent="0.25">
      <c r="A376" s="697"/>
      <c r="B376" s="697"/>
      <c r="C376" s="1008"/>
      <c r="D376" s="694"/>
      <c r="E376" s="699" t="s">
        <v>1213</v>
      </c>
      <c r="F376" s="699" t="s">
        <v>211</v>
      </c>
      <c r="G376" s="689"/>
      <c r="H376" s="655" t="s">
        <v>1214</v>
      </c>
      <c r="I376" s="700" t="s">
        <v>814</v>
      </c>
      <c r="J376" s="655" t="s">
        <v>1215</v>
      </c>
      <c r="K376" s="701" t="s">
        <v>1216</v>
      </c>
      <c r="L376" s="655" t="s">
        <v>1217</v>
      </c>
      <c r="M376" s="655" t="s">
        <v>1218</v>
      </c>
      <c r="N376" s="3"/>
      <c r="O376" s="3" t="s">
        <v>1219</v>
      </c>
      <c r="P376" s="6">
        <v>75</v>
      </c>
      <c r="Q376" s="92" t="s">
        <v>1220</v>
      </c>
      <c r="R376" s="3" t="s">
        <v>1219</v>
      </c>
      <c r="S376" s="6"/>
      <c r="T376" s="3" t="s">
        <v>1221</v>
      </c>
      <c r="U376" s="6" t="s">
        <v>1219</v>
      </c>
      <c r="V376" s="3"/>
      <c r="W376" s="92" t="s">
        <v>1222</v>
      </c>
      <c r="X376" s="3"/>
      <c r="Y376" s="3"/>
    </row>
    <row r="377" spans="1:25" s="485" customFormat="1" ht="16.5" hidden="1" customHeight="1" x14ac:dyDescent="0.25">
      <c r="A377" s="697"/>
      <c r="B377" s="697"/>
      <c r="C377" s="1008"/>
      <c r="D377" s="694"/>
      <c r="E377" s="699"/>
      <c r="F377" s="699"/>
      <c r="G377" s="689"/>
      <c r="H377" s="655"/>
      <c r="I377" s="700"/>
      <c r="J377" s="655"/>
      <c r="K377" s="701"/>
      <c r="L377" s="655"/>
      <c r="M377" s="655"/>
      <c r="N377" s="3"/>
      <c r="O377" s="3" t="s">
        <v>1223</v>
      </c>
      <c r="P377" s="6">
        <v>1</v>
      </c>
      <c r="Q377" s="92" t="s">
        <v>1224</v>
      </c>
      <c r="R377" s="3" t="s">
        <v>1223</v>
      </c>
      <c r="S377" s="6"/>
      <c r="T377" s="3" t="s">
        <v>1225</v>
      </c>
      <c r="U377" s="6" t="s">
        <v>1223</v>
      </c>
      <c r="V377" s="3"/>
      <c r="W377" s="92" t="s">
        <v>1226</v>
      </c>
      <c r="X377" s="3"/>
      <c r="Y377" s="3"/>
    </row>
    <row r="378" spans="1:25" s="485" customFormat="1" ht="16.5" hidden="1" customHeight="1" x14ac:dyDescent="0.25">
      <c r="A378" s="697"/>
      <c r="B378" s="697"/>
      <c r="C378" s="1008"/>
      <c r="D378" s="694"/>
      <c r="E378" s="699"/>
      <c r="F378" s="699"/>
      <c r="G378" s="689"/>
      <c r="H378" s="655"/>
      <c r="I378" s="700"/>
      <c r="J378" s="655"/>
      <c r="K378" s="701"/>
      <c r="L378" s="655"/>
      <c r="M378" s="655"/>
      <c r="N378" s="3"/>
      <c r="O378" s="3" t="s">
        <v>1227</v>
      </c>
      <c r="P378" s="6">
        <v>1</v>
      </c>
      <c r="Q378" s="92" t="s">
        <v>1228</v>
      </c>
      <c r="R378" s="3" t="s">
        <v>1227</v>
      </c>
      <c r="S378" s="6"/>
      <c r="T378" s="3" t="s">
        <v>1229</v>
      </c>
      <c r="U378" s="6" t="s">
        <v>1227</v>
      </c>
      <c r="V378" s="3"/>
      <c r="W378" s="92" t="s">
        <v>1230</v>
      </c>
      <c r="X378" s="3"/>
      <c r="Y378" s="3"/>
    </row>
    <row r="379" spans="1:25" s="485" customFormat="1" ht="16.5" hidden="1" customHeight="1" x14ac:dyDescent="0.25">
      <c r="A379" s="697"/>
      <c r="B379" s="697"/>
      <c r="C379" s="1008"/>
      <c r="D379" s="694"/>
      <c r="E379" s="699"/>
      <c r="F379" s="699"/>
      <c r="G379" s="689"/>
      <c r="H379" s="655"/>
      <c r="I379" s="700"/>
      <c r="J379" s="655"/>
      <c r="K379" s="701"/>
      <c r="L379" s="655"/>
      <c r="M379" s="655"/>
      <c r="N379" s="3"/>
      <c r="O379" s="3" t="s">
        <v>1231</v>
      </c>
      <c r="P379" s="6">
        <v>5</v>
      </c>
      <c r="Q379" s="92" t="s">
        <v>1232</v>
      </c>
      <c r="R379" s="3" t="s">
        <v>1231</v>
      </c>
      <c r="S379" s="6"/>
      <c r="T379" s="3" t="s">
        <v>1232</v>
      </c>
      <c r="U379" s="6" t="s">
        <v>1231</v>
      </c>
      <c r="V379" s="3"/>
      <c r="W379" s="92" t="s">
        <v>1233</v>
      </c>
      <c r="X379" s="3"/>
      <c r="Y379" s="3"/>
    </row>
    <row r="380" spans="1:25" s="485" customFormat="1" ht="165" hidden="1" customHeight="1" x14ac:dyDescent="0.25">
      <c r="A380" s="697"/>
      <c r="B380" s="697"/>
      <c r="C380" s="1008"/>
      <c r="D380" s="694"/>
      <c r="E380" s="699"/>
      <c r="F380" s="699"/>
      <c r="G380" s="689"/>
      <c r="H380" s="655"/>
      <c r="I380" s="700"/>
      <c r="J380" s="655"/>
      <c r="K380" s="701"/>
      <c r="L380" s="655"/>
      <c r="M380" s="655"/>
      <c r="N380" s="3"/>
      <c r="O380" s="90" t="s">
        <v>1234</v>
      </c>
      <c r="P380" s="6">
        <v>2</v>
      </c>
      <c r="Q380" s="92" t="s">
        <v>1235</v>
      </c>
      <c r="R380" s="90" t="s">
        <v>1234</v>
      </c>
      <c r="S380" s="6">
        <v>2</v>
      </c>
      <c r="T380" s="3" t="s">
        <v>1235</v>
      </c>
      <c r="U380" s="11" t="s">
        <v>1234</v>
      </c>
      <c r="V380" s="3">
        <v>2</v>
      </c>
      <c r="W380" s="92" t="s">
        <v>1236</v>
      </c>
      <c r="X380" s="3"/>
      <c r="Y380" s="3"/>
    </row>
    <row r="381" spans="1:25" s="485" customFormat="1" ht="14.25" hidden="1" customHeight="1" x14ac:dyDescent="0.25">
      <c r="A381" s="697"/>
      <c r="B381" s="697"/>
      <c r="C381" s="1008"/>
      <c r="D381" s="694"/>
      <c r="E381" s="699"/>
      <c r="F381" s="699"/>
      <c r="G381" s="689"/>
      <c r="H381" s="655"/>
      <c r="I381" s="700"/>
      <c r="J381" s="655"/>
      <c r="K381" s="701"/>
      <c r="L381" s="655"/>
      <c r="M381" s="655"/>
      <c r="N381" s="3"/>
      <c r="O381" s="10" t="s">
        <v>1237</v>
      </c>
      <c r="P381" s="6"/>
      <c r="Q381" s="92"/>
      <c r="R381" s="3"/>
      <c r="S381" s="6"/>
      <c r="T381" s="3"/>
      <c r="U381" s="6"/>
      <c r="V381" s="3"/>
      <c r="W381" s="92"/>
      <c r="X381" s="3"/>
      <c r="Y381" s="3"/>
    </row>
    <row r="382" spans="1:25" s="485" customFormat="1" ht="14.25" hidden="1" customHeight="1" x14ac:dyDescent="0.25">
      <c r="A382" s="697"/>
      <c r="B382" s="697"/>
      <c r="C382" s="1008"/>
      <c r="D382" s="694"/>
      <c r="E382" s="699"/>
      <c r="F382" s="8"/>
      <c r="G382" s="689"/>
      <c r="H382" s="655"/>
      <c r="I382" s="700"/>
      <c r="J382" s="655"/>
      <c r="K382" s="91" t="s">
        <v>1238</v>
      </c>
      <c r="L382" s="655"/>
      <c r="M382" s="3"/>
      <c r="N382" s="3"/>
      <c r="O382" s="3"/>
      <c r="P382" s="6"/>
      <c r="Q382" s="92"/>
      <c r="R382" s="3"/>
      <c r="S382" s="6"/>
      <c r="T382" s="3"/>
      <c r="U382" s="6"/>
      <c r="V382" s="3"/>
      <c r="W382" s="92"/>
      <c r="X382" s="3"/>
      <c r="Y382" s="3"/>
    </row>
    <row r="383" spans="1:25" s="485" customFormat="1" ht="14.25" hidden="1" customHeight="1" x14ac:dyDescent="0.25">
      <c r="A383" s="697"/>
      <c r="B383" s="697"/>
      <c r="C383" s="1008"/>
      <c r="D383" s="694"/>
      <c r="E383" s="8" t="s">
        <v>1239</v>
      </c>
      <c r="F383" s="8"/>
      <c r="G383" s="689"/>
      <c r="H383" s="3"/>
      <c r="I383" s="3"/>
      <c r="J383" s="3"/>
      <c r="K383" s="3"/>
      <c r="L383" s="3"/>
      <c r="M383" s="3"/>
      <c r="N383" s="3"/>
      <c r="O383" s="3"/>
      <c r="P383" s="6"/>
      <c r="Q383" s="92"/>
      <c r="R383" s="3"/>
      <c r="S383" s="6"/>
      <c r="T383" s="3"/>
      <c r="U383" s="6"/>
      <c r="V383" s="3"/>
      <c r="W383" s="92"/>
      <c r="X383" s="3"/>
      <c r="Y383" s="3"/>
    </row>
    <row r="384" spans="1:25" s="411" customFormat="1" ht="18.75" customHeight="1" x14ac:dyDescent="0.25">
      <c r="A384" s="697"/>
      <c r="B384" s="697"/>
      <c r="C384" s="1008"/>
      <c r="D384" s="694"/>
      <c r="E384" s="688" t="s">
        <v>1284</v>
      </c>
      <c r="F384" s="688" t="s">
        <v>1241</v>
      </c>
      <c r="G384" s="689"/>
      <c r="H384" s="693" t="s">
        <v>1285</v>
      </c>
      <c r="I384" s="696" t="s">
        <v>1243</v>
      </c>
      <c r="J384" s="693" t="s">
        <v>1286</v>
      </c>
      <c r="K384" s="693" t="s">
        <v>1287</v>
      </c>
      <c r="L384" s="693" t="s">
        <v>1288</v>
      </c>
      <c r="M384" s="693" t="s">
        <v>1289</v>
      </c>
      <c r="N384" s="693" t="s">
        <v>1290</v>
      </c>
      <c r="O384" s="693" t="s">
        <v>1291</v>
      </c>
      <c r="P384" s="693" t="s">
        <v>1292</v>
      </c>
      <c r="Q384" s="693" t="s">
        <v>1293</v>
      </c>
      <c r="R384" s="693" t="s">
        <v>1294</v>
      </c>
      <c r="S384" s="693" t="s">
        <v>1294</v>
      </c>
      <c r="T384" s="693" t="s">
        <v>1295</v>
      </c>
      <c r="U384" s="693" t="s">
        <v>1296</v>
      </c>
      <c r="V384" s="693" t="s">
        <v>1296</v>
      </c>
      <c r="W384" s="693" t="s">
        <v>1295</v>
      </c>
      <c r="X384" s="688" t="s">
        <v>1297</v>
      </c>
      <c r="Y384" s="691"/>
    </row>
    <row r="385" spans="1:33" s="411" customFormat="1" ht="37.5" customHeight="1" x14ac:dyDescent="0.25">
      <c r="A385" s="697"/>
      <c r="B385" s="697"/>
      <c r="C385" s="1008"/>
      <c r="D385" s="694"/>
      <c r="E385" s="689"/>
      <c r="F385" s="689"/>
      <c r="G385" s="689"/>
      <c r="H385" s="694"/>
      <c r="I385" s="697"/>
      <c r="J385" s="694"/>
      <c r="K385" s="694"/>
      <c r="L385" s="694"/>
      <c r="M385" s="694"/>
      <c r="N385" s="694"/>
      <c r="O385" s="694"/>
      <c r="P385" s="694"/>
      <c r="Q385" s="694"/>
      <c r="R385" s="694"/>
      <c r="S385" s="694"/>
      <c r="T385" s="694"/>
      <c r="U385" s="694"/>
      <c r="V385" s="694"/>
      <c r="W385" s="694"/>
      <c r="X385" s="689"/>
      <c r="Y385" s="691"/>
    </row>
    <row r="386" spans="1:33" s="411" customFormat="1" ht="148.5" customHeight="1" x14ac:dyDescent="0.25">
      <c r="A386" s="697"/>
      <c r="B386" s="697"/>
      <c r="C386" s="1008"/>
      <c r="D386" s="694"/>
      <c r="E386" s="689"/>
      <c r="F386" s="689"/>
      <c r="G386" s="689"/>
      <c r="H386" s="694"/>
      <c r="I386" s="697"/>
      <c r="J386" s="694"/>
      <c r="K386" s="694"/>
      <c r="L386" s="695"/>
      <c r="M386" s="695"/>
      <c r="N386" s="695"/>
      <c r="O386" s="695"/>
      <c r="P386" s="695"/>
      <c r="Q386" s="695"/>
      <c r="R386" s="695"/>
      <c r="S386" s="695"/>
      <c r="T386" s="695"/>
      <c r="U386" s="695"/>
      <c r="V386" s="695"/>
      <c r="W386" s="695"/>
      <c r="X386" s="689"/>
      <c r="Y386" s="691"/>
    </row>
    <row r="387" spans="1:33" s="427" customFormat="1" ht="56.25" customHeight="1" x14ac:dyDescent="0.25">
      <c r="A387" s="697"/>
      <c r="B387" s="697"/>
      <c r="C387" s="1008"/>
      <c r="D387" s="694"/>
      <c r="E387" s="689"/>
      <c r="F387" s="689"/>
      <c r="G387" s="689"/>
      <c r="H387" s="694"/>
      <c r="I387" s="697"/>
      <c r="J387" s="694"/>
      <c r="K387" s="694"/>
      <c r="L387" s="693" t="s">
        <v>1298</v>
      </c>
      <c r="M387" s="693" t="s">
        <v>1289</v>
      </c>
      <c r="N387" s="693" t="s">
        <v>1299</v>
      </c>
      <c r="O387" s="693" t="s">
        <v>1300</v>
      </c>
      <c r="P387" s="693" t="s">
        <v>1301</v>
      </c>
      <c r="Q387" s="693" t="s">
        <v>1302</v>
      </c>
      <c r="R387" s="693" t="s">
        <v>1303</v>
      </c>
      <c r="S387" s="693" t="s">
        <v>1304</v>
      </c>
      <c r="T387" s="693" t="s">
        <v>1305</v>
      </c>
      <c r="U387" s="693" t="s">
        <v>1303</v>
      </c>
      <c r="V387" s="93" t="s">
        <v>1303</v>
      </c>
      <c r="W387" s="693" t="s">
        <v>1305</v>
      </c>
      <c r="X387" s="689"/>
      <c r="Y387" s="691"/>
    </row>
    <row r="388" spans="1:33" s="427" customFormat="1" ht="75" customHeight="1" x14ac:dyDescent="0.25">
      <c r="A388" s="697"/>
      <c r="B388" s="697"/>
      <c r="C388" s="1008"/>
      <c r="D388" s="694"/>
      <c r="E388" s="689"/>
      <c r="F388" s="689"/>
      <c r="G388" s="689"/>
      <c r="H388" s="694"/>
      <c r="I388" s="697"/>
      <c r="J388" s="694"/>
      <c r="K388" s="694"/>
      <c r="L388" s="694"/>
      <c r="M388" s="694"/>
      <c r="N388" s="694"/>
      <c r="O388" s="694"/>
      <c r="P388" s="694"/>
      <c r="Q388" s="694"/>
      <c r="R388" s="694"/>
      <c r="S388" s="694"/>
      <c r="T388" s="694"/>
      <c r="U388" s="694"/>
      <c r="V388" s="93"/>
      <c r="W388" s="694"/>
      <c r="X388" s="689"/>
      <c r="Y388" s="691"/>
    </row>
    <row r="389" spans="1:33" s="427" customFormat="1" ht="37.5" customHeight="1" x14ac:dyDescent="0.25">
      <c r="A389" s="697"/>
      <c r="B389" s="697"/>
      <c r="C389" s="1008"/>
      <c r="D389" s="694"/>
      <c r="E389" s="689"/>
      <c r="F389" s="689"/>
      <c r="G389" s="689"/>
      <c r="H389" s="694"/>
      <c r="I389" s="697"/>
      <c r="J389" s="694"/>
      <c r="K389" s="694"/>
      <c r="L389" s="694"/>
      <c r="M389" s="694"/>
      <c r="N389" s="694"/>
      <c r="O389" s="694"/>
      <c r="P389" s="694"/>
      <c r="Q389" s="694"/>
      <c r="R389" s="694"/>
      <c r="S389" s="694"/>
      <c r="T389" s="694"/>
      <c r="U389" s="694"/>
      <c r="V389" s="93"/>
      <c r="W389" s="694"/>
      <c r="X389" s="689"/>
      <c r="Y389" s="691"/>
    </row>
    <row r="390" spans="1:33" s="427" customFormat="1" ht="65.25" customHeight="1" x14ac:dyDescent="0.25">
      <c r="A390" s="698"/>
      <c r="B390" s="698"/>
      <c r="C390" s="1009"/>
      <c r="D390" s="695"/>
      <c r="E390" s="690"/>
      <c r="F390" s="690"/>
      <c r="G390" s="690"/>
      <c r="H390" s="695"/>
      <c r="I390" s="698"/>
      <c r="J390" s="695"/>
      <c r="K390" s="695"/>
      <c r="L390" s="695"/>
      <c r="M390" s="695"/>
      <c r="N390" s="695"/>
      <c r="O390" s="695"/>
      <c r="P390" s="695"/>
      <c r="Q390" s="695"/>
      <c r="R390" s="695"/>
      <c r="S390" s="695"/>
      <c r="T390" s="695"/>
      <c r="U390" s="695"/>
      <c r="V390" s="94"/>
      <c r="W390" s="695"/>
      <c r="X390" s="690"/>
      <c r="Y390" s="692"/>
    </row>
    <row r="391" spans="1:33" s="427" customFormat="1" ht="72" customHeight="1" x14ac:dyDescent="0.25">
      <c r="A391" s="182"/>
      <c r="B391" s="182"/>
      <c r="C391" s="182"/>
      <c r="D391" s="182"/>
      <c r="E391" s="666" t="s">
        <v>580</v>
      </c>
      <c r="F391" s="666"/>
      <c r="G391" s="666"/>
      <c r="H391" s="666"/>
      <c r="I391" s="666"/>
      <c r="J391" s="666"/>
      <c r="K391" s="666"/>
      <c r="L391" s="666"/>
      <c r="M391" s="666"/>
      <c r="N391" s="672" t="s">
        <v>581</v>
      </c>
      <c r="O391" s="673"/>
      <c r="P391" s="673"/>
      <c r="Q391" s="673"/>
      <c r="R391" s="673"/>
      <c r="S391" s="673"/>
      <c r="T391" s="673"/>
      <c r="U391" s="674"/>
      <c r="V391" s="686" t="s">
        <v>582</v>
      </c>
      <c r="W391" s="686"/>
      <c r="X391" s="686"/>
      <c r="Y391" s="686"/>
    </row>
    <row r="392" spans="1:33" s="427" customFormat="1" ht="303.75" customHeight="1" x14ac:dyDescent="0.25">
      <c r="A392" s="182"/>
      <c r="B392" s="182"/>
      <c r="C392" s="182"/>
      <c r="D392" s="182"/>
      <c r="E392" s="668" t="s">
        <v>1306</v>
      </c>
      <c r="F392" s="669"/>
      <c r="G392" s="669"/>
      <c r="H392" s="669"/>
      <c r="I392" s="669"/>
      <c r="J392" s="669"/>
      <c r="K392" s="669"/>
      <c r="L392" s="669"/>
      <c r="M392" s="669"/>
      <c r="N392" s="675" t="s">
        <v>1307</v>
      </c>
      <c r="O392" s="683"/>
      <c r="P392" s="683"/>
      <c r="Q392" s="683"/>
      <c r="R392" s="683"/>
      <c r="S392" s="683"/>
      <c r="T392" s="683"/>
      <c r="U392" s="684"/>
      <c r="V392" s="687" t="s">
        <v>2951</v>
      </c>
      <c r="W392" s="687"/>
      <c r="X392" s="687"/>
      <c r="Y392" s="687"/>
    </row>
    <row r="393" spans="1:33" x14ac:dyDescent="0.25">
      <c r="Z393" s="427"/>
      <c r="AA393" s="427"/>
      <c r="AB393" s="427"/>
      <c r="AC393" s="427"/>
      <c r="AD393" s="427"/>
      <c r="AE393" s="427"/>
      <c r="AF393" s="427"/>
      <c r="AG393" s="427"/>
    </row>
    <row r="394" spans="1:33" x14ac:dyDescent="0.25">
      <c r="Z394" s="427"/>
      <c r="AA394" s="427"/>
      <c r="AB394" s="427"/>
      <c r="AC394" s="427"/>
      <c r="AD394" s="427"/>
      <c r="AE394" s="427"/>
      <c r="AF394" s="427"/>
      <c r="AG394" s="427"/>
    </row>
    <row r="395" spans="1:33" s="444" customFormat="1" ht="23.25" x14ac:dyDescent="0.25">
      <c r="A395" s="685" t="s">
        <v>1308</v>
      </c>
      <c r="B395" s="685"/>
      <c r="C395" s="685"/>
      <c r="D395" s="685"/>
      <c r="E395" s="685"/>
      <c r="F395" s="685"/>
      <c r="G395" s="685"/>
      <c r="H395" s="685"/>
      <c r="I395" s="685"/>
      <c r="J395" s="685"/>
      <c r="K395" s="685"/>
      <c r="L395" s="685"/>
      <c r="M395" s="685"/>
      <c r="N395" s="685"/>
      <c r="O395" s="685"/>
      <c r="P395" s="685"/>
      <c r="Q395" s="685"/>
      <c r="R395" s="685"/>
      <c r="S395" s="685"/>
      <c r="T395" s="685"/>
      <c r="U395" s="685"/>
      <c r="V395" s="685"/>
      <c r="W395" s="685"/>
      <c r="X395" s="685"/>
      <c r="Y395" s="685"/>
    </row>
    <row r="396" spans="1:33" s="444" customFormat="1" ht="49.5" customHeight="1" x14ac:dyDescent="0.25">
      <c r="A396" s="686" t="s">
        <v>537</v>
      </c>
      <c r="B396" s="686" t="s">
        <v>538</v>
      </c>
      <c r="C396" s="686" t="s">
        <v>586</v>
      </c>
      <c r="D396" s="686" t="s">
        <v>540</v>
      </c>
      <c r="E396" s="686" t="s">
        <v>587</v>
      </c>
      <c r="F396" s="686" t="s">
        <v>588</v>
      </c>
      <c r="G396" s="686" t="s">
        <v>543</v>
      </c>
      <c r="H396" s="686" t="s">
        <v>544</v>
      </c>
      <c r="I396" s="686" t="s">
        <v>545</v>
      </c>
      <c r="J396" s="686" t="s">
        <v>546</v>
      </c>
      <c r="K396" s="686" t="s">
        <v>547</v>
      </c>
      <c r="L396" s="686" t="s">
        <v>548</v>
      </c>
      <c r="M396" s="686" t="s">
        <v>549</v>
      </c>
      <c r="N396" s="686" t="s">
        <v>12</v>
      </c>
      <c r="O396" s="686" t="s">
        <v>550</v>
      </c>
      <c r="P396" s="686"/>
      <c r="Q396" s="686"/>
      <c r="R396" s="686" t="s">
        <v>550</v>
      </c>
      <c r="S396" s="686"/>
      <c r="T396" s="686"/>
      <c r="U396" s="686" t="s">
        <v>550</v>
      </c>
      <c r="V396" s="686"/>
      <c r="W396" s="686"/>
      <c r="X396" s="686" t="s">
        <v>551</v>
      </c>
      <c r="Y396" s="686" t="s">
        <v>552</v>
      </c>
      <c r="Z396" s="599"/>
      <c r="AA396" s="599"/>
      <c r="AB396" s="599"/>
      <c r="AC396" s="599"/>
      <c r="AD396" s="599"/>
      <c r="AE396" s="599"/>
    </row>
    <row r="397" spans="1:33" s="444" customFormat="1" ht="105.75" customHeight="1" x14ac:dyDescent="0.25">
      <c r="A397" s="686"/>
      <c r="B397" s="686"/>
      <c r="C397" s="686"/>
      <c r="D397" s="686"/>
      <c r="E397" s="686"/>
      <c r="F397" s="686"/>
      <c r="G397" s="686"/>
      <c r="H397" s="686"/>
      <c r="I397" s="686"/>
      <c r="J397" s="686"/>
      <c r="K397" s="686"/>
      <c r="L397" s="686"/>
      <c r="M397" s="686"/>
      <c r="N397" s="686"/>
      <c r="O397" s="450" t="s">
        <v>553</v>
      </c>
      <c r="P397" s="450" t="s">
        <v>12</v>
      </c>
      <c r="Q397" s="450" t="s">
        <v>554</v>
      </c>
      <c r="R397" s="450" t="s">
        <v>555</v>
      </c>
      <c r="S397" s="450" t="s">
        <v>12</v>
      </c>
      <c r="T397" s="450" t="s">
        <v>556</v>
      </c>
      <c r="U397" s="450" t="s">
        <v>557</v>
      </c>
      <c r="V397" s="450" t="s">
        <v>12</v>
      </c>
      <c r="W397" s="450" t="s">
        <v>558</v>
      </c>
      <c r="X397" s="686"/>
      <c r="Y397" s="686"/>
      <c r="Z397" s="599"/>
      <c r="AA397" s="599"/>
      <c r="AB397" s="599"/>
      <c r="AC397" s="599"/>
    </row>
    <row r="398" spans="1:33" s="444" customFormat="1" x14ac:dyDescent="0.25">
      <c r="A398" s="417">
        <v>1</v>
      </c>
      <c r="B398" s="417">
        <v>2</v>
      </c>
      <c r="C398" s="417">
        <v>3</v>
      </c>
      <c r="D398" s="417">
        <v>4</v>
      </c>
      <c r="E398" s="417">
        <v>5</v>
      </c>
      <c r="F398" s="417">
        <v>6</v>
      </c>
      <c r="G398" s="417">
        <v>7</v>
      </c>
      <c r="H398" s="417">
        <v>8</v>
      </c>
      <c r="I398" s="417">
        <v>9</v>
      </c>
      <c r="J398" s="417">
        <v>10</v>
      </c>
      <c r="K398" s="417">
        <v>11</v>
      </c>
      <c r="L398" s="417">
        <v>12</v>
      </c>
      <c r="M398" s="417">
        <v>13</v>
      </c>
      <c r="N398" s="417">
        <v>14</v>
      </c>
      <c r="O398" s="417">
        <v>15</v>
      </c>
      <c r="P398" s="417">
        <v>16</v>
      </c>
      <c r="Q398" s="417">
        <v>17</v>
      </c>
      <c r="R398" s="417">
        <v>18</v>
      </c>
      <c r="S398" s="417">
        <v>19</v>
      </c>
      <c r="T398" s="417">
        <v>20</v>
      </c>
      <c r="U398" s="417">
        <v>21</v>
      </c>
      <c r="V398" s="417">
        <v>22</v>
      </c>
      <c r="W398" s="417">
        <v>23</v>
      </c>
      <c r="X398" s="417">
        <v>24</v>
      </c>
      <c r="Y398" s="417">
        <v>25</v>
      </c>
    </row>
    <row r="399" spans="1:33" s="444" customFormat="1" ht="373.15" customHeight="1" x14ac:dyDescent="0.25">
      <c r="A399" s="414" t="s">
        <v>652</v>
      </c>
      <c r="B399" s="844" t="s">
        <v>1309</v>
      </c>
      <c r="C399" s="1010" t="s">
        <v>561</v>
      </c>
      <c r="D399" s="414" t="s">
        <v>611</v>
      </c>
      <c r="E399" s="414" t="s">
        <v>1310</v>
      </c>
      <c r="F399" s="414" t="s">
        <v>1311</v>
      </c>
      <c r="G399" s="414" t="s">
        <v>1312</v>
      </c>
      <c r="H399" s="74" t="s">
        <v>1313</v>
      </c>
      <c r="I399" s="95" t="s">
        <v>1314</v>
      </c>
      <c r="J399" s="73" t="s">
        <v>1315</v>
      </c>
      <c r="K399" s="95" t="s">
        <v>1316</v>
      </c>
      <c r="L399" s="95" t="s">
        <v>1317</v>
      </c>
      <c r="M399" s="95" t="s">
        <v>1317</v>
      </c>
      <c r="N399" s="74" t="s">
        <v>1318</v>
      </c>
      <c r="O399" s="95" t="s">
        <v>2877</v>
      </c>
      <c r="P399" s="74" t="s">
        <v>1319</v>
      </c>
      <c r="Q399" s="96" t="s">
        <v>1320</v>
      </c>
      <c r="R399" s="95" t="s">
        <v>2878</v>
      </c>
      <c r="S399" s="74" t="s">
        <v>1321</v>
      </c>
      <c r="T399" s="96" t="s">
        <v>1322</v>
      </c>
      <c r="U399" s="95" t="s">
        <v>2879</v>
      </c>
      <c r="V399" s="74" t="s">
        <v>1323</v>
      </c>
      <c r="W399" s="96" t="s">
        <v>1324</v>
      </c>
      <c r="X399" s="97" t="s">
        <v>1325</v>
      </c>
      <c r="Y399" s="414"/>
    </row>
    <row r="400" spans="1:33" s="444" customFormat="1" ht="64.150000000000006" customHeight="1" x14ac:dyDescent="0.25">
      <c r="A400" s="414"/>
      <c r="B400" s="882"/>
      <c r="C400" s="1011"/>
      <c r="D400" s="414"/>
      <c r="E400" s="414"/>
      <c r="F400" s="414"/>
      <c r="G400" s="414" t="s">
        <v>1312</v>
      </c>
      <c r="H400" s="74" t="s">
        <v>1326</v>
      </c>
      <c r="I400" s="95" t="s">
        <v>1327</v>
      </c>
      <c r="J400" s="74"/>
      <c r="K400" s="95" t="s">
        <v>1328</v>
      </c>
      <c r="L400" s="95" t="s">
        <v>1329</v>
      </c>
      <c r="M400" s="95" t="s">
        <v>1330</v>
      </c>
      <c r="N400" s="74" t="s">
        <v>1318</v>
      </c>
      <c r="O400" s="95" t="s">
        <v>1331</v>
      </c>
      <c r="P400" s="74" t="s">
        <v>1319</v>
      </c>
      <c r="Q400" s="74" t="s">
        <v>1332</v>
      </c>
      <c r="R400" s="95" t="s">
        <v>1333</v>
      </c>
      <c r="S400" s="74" t="s">
        <v>1321</v>
      </c>
      <c r="T400" s="74" t="s">
        <v>1332</v>
      </c>
      <c r="U400" s="95" t="s">
        <v>1334</v>
      </c>
      <c r="V400" s="74" t="s">
        <v>1323</v>
      </c>
      <c r="W400" s="74" t="s">
        <v>1332</v>
      </c>
      <c r="X400" s="73" t="s">
        <v>1335</v>
      </c>
      <c r="Y400" s="414"/>
    </row>
    <row r="401" spans="1:34" s="444" customFormat="1" ht="260.45" customHeight="1" x14ac:dyDescent="0.25">
      <c r="A401" s="414"/>
      <c r="B401" s="845"/>
      <c r="C401" s="1012"/>
      <c r="D401" s="414"/>
      <c r="E401" s="414"/>
      <c r="F401" s="414"/>
      <c r="G401" s="414" t="s">
        <v>1336</v>
      </c>
      <c r="H401" s="74" t="s">
        <v>1313</v>
      </c>
      <c r="I401" s="95" t="s">
        <v>1337</v>
      </c>
      <c r="J401" s="95"/>
      <c r="K401" s="95" t="s">
        <v>1338</v>
      </c>
      <c r="L401" s="95" t="s">
        <v>1339</v>
      </c>
      <c r="M401" s="95" t="s">
        <v>1340</v>
      </c>
      <c r="N401" s="74" t="s">
        <v>1318</v>
      </c>
      <c r="O401" s="95" t="s">
        <v>1341</v>
      </c>
      <c r="P401" s="74" t="s">
        <v>1319</v>
      </c>
      <c r="Q401" s="96" t="s">
        <v>28</v>
      </c>
      <c r="R401" s="95" t="s">
        <v>1342</v>
      </c>
      <c r="S401" s="74" t="s">
        <v>1321</v>
      </c>
      <c r="T401" s="96" t="s">
        <v>28</v>
      </c>
      <c r="U401" s="95" t="s">
        <v>1343</v>
      </c>
      <c r="V401" s="74" t="s">
        <v>1323</v>
      </c>
      <c r="W401" s="96" t="s">
        <v>28</v>
      </c>
      <c r="X401" s="97" t="s">
        <v>1344</v>
      </c>
      <c r="Y401" s="414"/>
    </row>
    <row r="402" spans="1:34" s="444" customFormat="1" ht="376.15" customHeight="1" x14ac:dyDescent="0.25">
      <c r="A402" s="414"/>
      <c r="B402" s="76"/>
      <c r="C402" s="77"/>
      <c r="D402" s="414"/>
      <c r="E402" s="414"/>
      <c r="F402" s="414"/>
      <c r="G402" s="414" t="s">
        <v>1336</v>
      </c>
      <c r="H402" s="74" t="s">
        <v>1313</v>
      </c>
      <c r="I402" s="95" t="s">
        <v>1345</v>
      </c>
      <c r="J402" s="95"/>
      <c r="K402" s="95" t="s">
        <v>1346</v>
      </c>
      <c r="L402" s="95" t="s">
        <v>1347</v>
      </c>
      <c r="M402" s="95" t="s">
        <v>1340</v>
      </c>
      <c r="N402" s="74" t="s">
        <v>1318</v>
      </c>
      <c r="O402" s="95" t="s">
        <v>1348</v>
      </c>
      <c r="P402" s="74" t="s">
        <v>1319</v>
      </c>
      <c r="Q402" s="96" t="s">
        <v>28</v>
      </c>
      <c r="R402" s="95" t="s">
        <v>1349</v>
      </c>
      <c r="S402" s="74" t="s">
        <v>1321</v>
      </c>
      <c r="T402" s="96" t="s">
        <v>28</v>
      </c>
      <c r="U402" s="95" t="s">
        <v>1349</v>
      </c>
      <c r="V402" s="74" t="s">
        <v>1323</v>
      </c>
      <c r="W402" s="96" t="s">
        <v>28</v>
      </c>
      <c r="X402" s="97" t="s">
        <v>1350</v>
      </c>
      <c r="Y402" s="414"/>
    </row>
    <row r="403" spans="1:34" s="444" customFormat="1" ht="409.6" customHeight="1" x14ac:dyDescent="0.25">
      <c r="A403" s="414"/>
      <c r="B403" s="76"/>
      <c r="C403" s="77"/>
      <c r="D403" s="414"/>
      <c r="E403" s="414"/>
      <c r="F403" s="414"/>
      <c r="G403" s="414" t="s">
        <v>1336</v>
      </c>
      <c r="H403" s="74" t="s">
        <v>1313</v>
      </c>
      <c r="I403" s="95" t="s">
        <v>1351</v>
      </c>
      <c r="J403" s="95"/>
      <c r="K403" s="95" t="s">
        <v>1352</v>
      </c>
      <c r="L403" s="95" t="s">
        <v>1353</v>
      </c>
      <c r="M403" s="95" t="s">
        <v>1340</v>
      </c>
      <c r="N403" s="74" t="s">
        <v>1318</v>
      </c>
      <c r="O403" s="95" t="s">
        <v>1354</v>
      </c>
      <c r="P403" s="74" t="s">
        <v>1319</v>
      </c>
      <c r="Q403" s="96" t="s">
        <v>28</v>
      </c>
      <c r="R403" s="95" t="s">
        <v>1355</v>
      </c>
      <c r="S403" s="74" t="s">
        <v>1321</v>
      </c>
      <c r="T403" s="96" t="s">
        <v>28</v>
      </c>
      <c r="U403" s="95" t="s">
        <v>1356</v>
      </c>
      <c r="V403" s="74" t="s">
        <v>1323</v>
      </c>
      <c r="W403" s="96" t="s">
        <v>28</v>
      </c>
      <c r="X403" s="97" t="s">
        <v>1350</v>
      </c>
      <c r="Y403" s="414"/>
    </row>
    <row r="404" spans="1:34" s="444" customFormat="1" ht="321" customHeight="1" x14ac:dyDescent="0.25">
      <c r="A404" s="414"/>
      <c r="B404" s="76"/>
      <c r="C404" s="77"/>
      <c r="D404" s="414"/>
      <c r="E404" s="414"/>
      <c r="F404" s="414"/>
      <c r="G404" s="414" t="s">
        <v>1336</v>
      </c>
      <c r="H404" s="74" t="s">
        <v>1313</v>
      </c>
      <c r="I404" s="95" t="s">
        <v>1357</v>
      </c>
      <c r="J404" s="95"/>
      <c r="K404" s="95" t="s">
        <v>1358</v>
      </c>
      <c r="L404" s="95" t="s">
        <v>1359</v>
      </c>
      <c r="M404" s="95" t="s">
        <v>1340</v>
      </c>
      <c r="N404" s="74" t="s">
        <v>28</v>
      </c>
      <c r="O404" s="95" t="s">
        <v>1360</v>
      </c>
      <c r="P404" s="74" t="s">
        <v>1319</v>
      </c>
      <c r="Q404" s="96" t="s">
        <v>28</v>
      </c>
      <c r="R404" s="95" t="s">
        <v>1361</v>
      </c>
      <c r="S404" s="74" t="s">
        <v>1321</v>
      </c>
      <c r="T404" s="96" t="s">
        <v>28</v>
      </c>
      <c r="U404" s="95" t="s">
        <v>1361</v>
      </c>
      <c r="V404" s="74" t="s">
        <v>1323</v>
      </c>
      <c r="W404" s="96" t="s">
        <v>28</v>
      </c>
      <c r="X404" s="97" t="s">
        <v>1362</v>
      </c>
      <c r="Y404" s="414"/>
    </row>
    <row r="405" spans="1:34" s="444" customFormat="1" x14ac:dyDescent="0.25">
      <c r="A405" s="440"/>
      <c r="B405" s="441"/>
      <c r="C405" s="442"/>
      <c r="D405" s="77"/>
      <c r="E405" s="77"/>
      <c r="F405" s="442"/>
      <c r="G405" s="77"/>
      <c r="H405" s="77"/>
      <c r="I405" s="442"/>
      <c r="J405" s="442"/>
      <c r="K405" s="442"/>
      <c r="L405" s="442"/>
      <c r="M405" s="442"/>
      <c r="N405" s="442"/>
      <c r="O405" s="442"/>
      <c r="P405" s="442"/>
      <c r="Q405" s="443"/>
      <c r="R405" s="442"/>
      <c r="S405" s="442"/>
      <c r="T405" s="442"/>
      <c r="U405" s="442"/>
      <c r="V405" s="442"/>
      <c r="W405" s="442"/>
      <c r="X405" s="442"/>
      <c r="Y405" s="442"/>
    </row>
    <row r="406" spans="1:34" s="444" customFormat="1" ht="24" customHeight="1" x14ac:dyDescent="0.25">
      <c r="A406" s="672" t="s">
        <v>1363</v>
      </c>
      <c r="B406" s="673"/>
      <c r="C406" s="673"/>
      <c r="D406" s="673"/>
      <c r="E406" s="673"/>
      <c r="F406" s="673"/>
      <c r="G406" s="673"/>
      <c r="H406" s="673"/>
      <c r="I406" s="674"/>
      <c r="J406" s="672" t="s">
        <v>581</v>
      </c>
      <c r="K406" s="673"/>
      <c r="L406" s="673"/>
      <c r="M406" s="673"/>
      <c r="N406" s="673"/>
      <c r="O406" s="673"/>
      <c r="P406" s="673"/>
      <c r="Q406" s="673"/>
      <c r="R406" s="674"/>
      <c r="S406" s="672" t="s">
        <v>1364</v>
      </c>
      <c r="T406" s="673"/>
      <c r="U406" s="673"/>
      <c r="V406" s="673"/>
      <c r="W406" s="673"/>
      <c r="X406" s="673"/>
      <c r="Y406" s="674"/>
    </row>
    <row r="407" spans="1:34" s="444" customFormat="1" ht="336" customHeight="1" x14ac:dyDescent="0.25">
      <c r="A407" s="675" t="s">
        <v>1365</v>
      </c>
      <c r="B407" s="676"/>
      <c r="C407" s="676"/>
      <c r="D407" s="676"/>
      <c r="E407" s="676"/>
      <c r="F407" s="676"/>
      <c r="G407" s="676"/>
      <c r="H407" s="676"/>
      <c r="I407" s="677"/>
      <c r="J407" s="675" t="s">
        <v>1366</v>
      </c>
      <c r="K407" s="678"/>
      <c r="L407" s="678"/>
      <c r="M407" s="678"/>
      <c r="N407" s="678"/>
      <c r="O407" s="678"/>
      <c r="P407" s="678"/>
      <c r="Q407" s="678"/>
      <c r="R407" s="679"/>
      <c r="S407" s="675" t="s">
        <v>2942</v>
      </c>
      <c r="T407" s="676"/>
      <c r="U407" s="676"/>
      <c r="V407" s="676"/>
      <c r="W407" s="676"/>
      <c r="X407" s="676"/>
      <c r="Y407" s="677"/>
    </row>
    <row r="409" spans="1:34" s="427" customFormat="1" x14ac:dyDescent="0.25">
      <c r="A409" s="680" t="s">
        <v>1367</v>
      </c>
      <c r="B409" s="680"/>
      <c r="C409" s="680"/>
      <c r="D409" s="680"/>
      <c r="E409" s="680"/>
      <c r="F409" s="680"/>
      <c r="G409" s="680"/>
      <c r="H409" s="680"/>
      <c r="I409" s="680"/>
      <c r="J409" s="680"/>
      <c r="K409" s="680"/>
      <c r="L409" s="680"/>
      <c r="M409" s="680"/>
      <c r="N409" s="680"/>
      <c r="O409" s="680"/>
      <c r="P409" s="680"/>
      <c r="Q409" s="680"/>
      <c r="R409" s="680"/>
      <c r="S409" s="680"/>
      <c r="T409" s="680"/>
      <c r="U409" s="680"/>
      <c r="V409" s="680"/>
      <c r="W409" s="680"/>
      <c r="X409" s="680"/>
      <c r="Y409" s="680"/>
    </row>
    <row r="410" spans="1:34" s="427" customFormat="1" ht="58.5" customHeight="1" x14ac:dyDescent="0.25">
      <c r="A410" s="681" t="s">
        <v>537</v>
      </c>
      <c r="B410" s="681" t="s">
        <v>538</v>
      </c>
      <c r="C410" s="681" t="s">
        <v>586</v>
      </c>
      <c r="D410" s="681" t="s">
        <v>540</v>
      </c>
      <c r="E410" s="681" t="s">
        <v>587</v>
      </c>
      <c r="F410" s="681" t="s">
        <v>588</v>
      </c>
      <c r="G410" s="681" t="s">
        <v>543</v>
      </c>
      <c r="H410" s="681" t="s">
        <v>544</v>
      </c>
      <c r="I410" s="681" t="s">
        <v>545</v>
      </c>
      <c r="J410" s="681" t="s">
        <v>546</v>
      </c>
      <c r="K410" s="681" t="s">
        <v>547</v>
      </c>
      <c r="L410" s="681" t="s">
        <v>548</v>
      </c>
      <c r="M410" s="681" t="s">
        <v>549</v>
      </c>
      <c r="N410" s="681" t="s">
        <v>12</v>
      </c>
      <c r="O410" s="681" t="s">
        <v>550</v>
      </c>
      <c r="P410" s="681"/>
      <c r="Q410" s="681"/>
      <c r="R410" s="681" t="s">
        <v>550</v>
      </c>
      <c r="S410" s="681"/>
      <c r="T410" s="681"/>
      <c r="U410" s="681" t="s">
        <v>550</v>
      </c>
      <c r="V410" s="681"/>
      <c r="W410" s="681"/>
      <c r="X410" s="681" t="s">
        <v>551</v>
      </c>
      <c r="Y410" s="681" t="s">
        <v>552</v>
      </c>
    </row>
    <row r="411" spans="1:34" s="427" customFormat="1" ht="141.75" customHeight="1" x14ac:dyDescent="0.25">
      <c r="A411" s="681"/>
      <c r="B411" s="681"/>
      <c r="C411" s="681"/>
      <c r="D411" s="681"/>
      <c r="E411" s="681"/>
      <c r="F411" s="681"/>
      <c r="G411" s="681"/>
      <c r="H411" s="681"/>
      <c r="I411" s="681"/>
      <c r="J411" s="681"/>
      <c r="K411" s="681"/>
      <c r="L411" s="681"/>
      <c r="M411" s="681"/>
      <c r="N411" s="681"/>
      <c r="O411" s="429" t="s">
        <v>553</v>
      </c>
      <c r="P411" s="429" t="s">
        <v>12</v>
      </c>
      <c r="Q411" s="429" t="s">
        <v>554</v>
      </c>
      <c r="R411" s="429" t="s">
        <v>555</v>
      </c>
      <c r="S411" s="429" t="s">
        <v>12</v>
      </c>
      <c r="T411" s="429" t="s">
        <v>556</v>
      </c>
      <c r="U411" s="429" t="s">
        <v>557</v>
      </c>
      <c r="V411" s="429" t="s">
        <v>12</v>
      </c>
      <c r="W411" s="429" t="s">
        <v>558</v>
      </c>
      <c r="X411" s="681"/>
      <c r="Y411" s="681"/>
    </row>
    <row r="412" spans="1:34" s="427" customFormat="1" ht="35.25" customHeight="1" x14ac:dyDescent="0.25">
      <c r="A412" s="433">
        <v>1</v>
      </c>
      <c r="B412" s="433">
        <v>2</v>
      </c>
      <c r="C412" s="433">
        <v>3</v>
      </c>
      <c r="D412" s="433">
        <v>4</v>
      </c>
      <c r="E412" s="433">
        <v>5</v>
      </c>
      <c r="F412" s="433">
        <v>6</v>
      </c>
      <c r="G412" s="433">
        <v>7</v>
      </c>
      <c r="H412" s="433">
        <v>8</v>
      </c>
      <c r="I412" s="433">
        <v>9</v>
      </c>
      <c r="J412" s="433">
        <v>10</v>
      </c>
      <c r="K412" s="433">
        <v>11</v>
      </c>
      <c r="L412" s="433">
        <v>12</v>
      </c>
      <c r="M412" s="433">
        <v>13</v>
      </c>
      <c r="N412" s="433">
        <v>14</v>
      </c>
      <c r="O412" s="433">
        <v>15</v>
      </c>
      <c r="P412" s="433">
        <v>16</v>
      </c>
      <c r="Q412" s="429">
        <v>17</v>
      </c>
      <c r="R412" s="433">
        <v>18</v>
      </c>
      <c r="S412" s="433">
        <v>19</v>
      </c>
      <c r="T412" s="433">
        <v>20</v>
      </c>
      <c r="U412" s="433">
        <v>21</v>
      </c>
      <c r="V412" s="433">
        <v>22</v>
      </c>
      <c r="W412" s="433">
        <v>23</v>
      </c>
      <c r="X412" s="433">
        <v>24</v>
      </c>
      <c r="Y412" s="433">
        <v>25</v>
      </c>
    </row>
    <row r="413" spans="1:34" s="435" customFormat="1" ht="51" hidden="1" customHeight="1" x14ac:dyDescent="0.25">
      <c r="A413" s="655" t="s">
        <v>559</v>
      </c>
      <c r="B413" s="655" t="s">
        <v>1368</v>
      </c>
      <c r="C413" s="1013" t="s">
        <v>1369</v>
      </c>
      <c r="D413" s="655" t="s">
        <v>562</v>
      </c>
      <c r="E413" s="12" t="s">
        <v>1370</v>
      </c>
      <c r="F413" s="12"/>
      <c r="G413" s="8"/>
      <c r="H413" s="8"/>
      <c r="I413" s="8"/>
      <c r="J413" s="8"/>
      <c r="K413" s="8"/>
      <c r="L413" s="8"/>
      <c r="M413" s="8"/>
      <c r="N413" s="8"/>
      <c r="O413" s="8"/>
      <c r="P413" s="8"/>
      <c r="Q413" s="8"/>
      <c r="R413" s="8"/>
      <c r="S413" s="8"/>
      <c r="T413" s="8"/>
      <c r="U413" s="8"/>
      <c r="V413" s="8"/>
      <c r="W413" s="8"/>
      <c r="X413" s="8"/>
      <c r="Y413" s="549"/>
      <c r="Z413" s="439"/>
      <c r="AA413" s="439"/>
      <c r="AB413" s="439"/>
      <c r="AC413" s="439"/>
      <c r="AD413" s="439"/>
      <c r="AE413" s="439"/>
      <c r="AF413" s="439"/>
      <c r="AG413" s="439"/>
      <c r="AH413" s="439"/>
    </row>
    <row r="414" spans="1:34" s="435" customFormat="1" ht="409.5" customHeight="1" x14ac:dyDescent="0.25">
      <c r="A414" s="655"/>
      <c r="B414" s="655"/>
      <c r="C414" s="1013"/>
      <c r="D414" s="655"/>
      <c r="E414" s="655" t="s">
        <v>653</v>
      </c>
      <c r="F414" s="655" t="s">
        <v>1371</v>
      </c>
      <c r="G414" s="655" t="s">
        <v>592</v>
      </c>
      <c r="H414" s="656" t="s">
        <v>1372</v>
      </c>
      <c r="I414" s="12" t="s">
        <v>1373</v>
      </c>
      <c r="J414" s="656" t="s">
        <v>1374</v>
      </c>
      <c r="K414" s="656" t="s">
        <v>1375</v>
      </c>
      <c r="L414" s="12" t="s">
        <v>1376</v>
      </c>
      <c r="M414" s="12" t="s">
        <v>1377</v>
      </c>
      <c r="N414" s="12" t="s">
        <v>1378</v>
      </c>
      <c r="O414" s="656" t="s">
        <v>1379</v>
      </c>
      <c r="P414" s="655" t="s">
        <v>1380</v>
      </c>
      <c r="Q414" s="655" t="s">
        <v>1381</v>
      </c>
      <c r="R414" s="656" t="s">
        <v>1382</v>
      </c>
      <c r="S414" s="655" t="s">
        <v>1383</v>
      </c>
      <c r="T414" s="655" t="s">
        <v>1384</v>
      </c>
      <c r="U414" s="656" t="s">
        <v>1385</v>
      </c>
      <c r="V414" s="655" t="s">
        <v>1386</v>
      </c>
      <c r="W414" s="655" t="s">
        <v>1387</v>
      </c>
      <c r="X414" s="656" t="s">
        <v>1388</v>
      </c>
      <c r="Y414" s="657"/>
      <c r="Z414" s="439"/>
      <c r="AA414" s="439"/>
      <c r="AB414" s="439"/>
      <c r="AC414" s="439"/>
      <c r="AD414" s="439"/>
      <c r="AE414" s="439"/>
      <c r="AF414" s="439"/>
      <c r="AG414" s="439"/>
      <c r="AH414" s="439"/>
    </row>
    <row r="415" spans="1:34" s="435" customFormat="1" ht="106.5" customHeight="1" x14ac:dyDescent="0.25">
      <c r="A415" s="655"/>
      <c r="B415" s="655"/>
      <c r="C415" s="5"/>
      <c r="D415" s="655"/>
      <c r="E415" s="655"/>
      <c r="F415" s="655"/>
      <c r="G415" s="655"/>
      <c r="H415" s="656"/>
      <c r="I415" s="5"/>
      <c r="J415" s="656"/>
      <c r="K415" s="656"/>
      <c r="L415" s="5"/>
      <c r="M415" s="12"/>
      <c r="N415" s="12"/>
      <c r="O415" s="656"/>
      <c r="P415" s="655"/>
      <c r="Q415" s="655"/>
      <c r="R415" s="656"/>
      <c r="S415" s="655"/>
      <c r="T415" s="655"/>
      <c r="U415" s="656"/>
      <c r="V415" s="655"/>
      <c r="W415" s="655"/>
      <c r="X415" s="656"/>
      <c r="Y415" s="657"/>
      <c r="Z415" s="439"/>
      <c r="AA415" s="439"/>
      <c r="AB415" s="439"/>
      <c r="AC415" s="439"/>
      <c r="AD415" s="439"/>
      <c r="AE415" s="439"/>
      <c r="AF415" s="439"/>
      <c r="AG415" s="439"/>
      <c r="AH415" s="439"/>
    </row>
    <row r="416" spans="1:34" s="435" customFormat="1" ht="36" customHeight="1" x14ac:dyDescent="0.25">
      <c r="A416" s="655"/>
      <c r="B416" s="655"/>
      <c r="C416" s="5"/>
      <c r="D416" s="655"/>
      <c r="E416" s="655"/>
      <c r="F416" s="655"/>
      <c r="G416" s="655"/>
      <c r="H416" s="656"/>
      <c r="I416" s="5"/>
      <c r="J416" s="656"/>
      <c r="K416" s="656"/>
      <c r="L416" s="5"/>
      <c r="M416" s="12"/>
      <c r="N416" s="12"/>
      <c r="O416" s="656"/>
      <c r="P416" s="655"/>
      <c r="Q416" s="655"/>
      <c r="R416" s="656"/>
      <c r="S416" s="655"/>
      <c r="T416" s="655"/>
      <c r="U416" s="656"/>
      <c r="V416" s="655"/>
      <c r="W416" s="655"/>
      <c r="X416" s="656"/>
      <c r="Y416" s="657"/>
      <c r="Z416" s="439"/>
      <c r="AA416" s="439"/>
      <c r="AB416" s="439"/>
      <c r="AC416" s="439"/>
      <c r="AD416" s="439"/>
      <c r="AE416" s="439"/>
      <c r="AF416" s="439"/>
      <c r="AG416" s="439"/>
      <c r="AH416" s="439"/>
    </row>
    <row r="417" spans="1:25" s="435" customFormat="1" ht="33" customHeight="1" x14ac:dyDescent="0.25">
      <c r="A417" s="666" t="s">
        <v>580</v>
      </c>
      <c r="B417" s="667"/>
      <c r="C417" s="667"/>
      <c r="D417" s="667"/>
      <c r="E417" s="667"/>
      <c r="F417" s="667"/>
      <c r="G417" s="667"/>
      <c r="H417" s="667"/>
      <c r="I417" s="667"/>
      <c r="J417" s="666" t="s">
        <v>581</v>
      </c>
      <c r="K417" s="667"/>
      <c r="L417" s="667"/>
      <c r="M417" s="667"/>
      <c r="N417" s="667"/>
      <c r="O417" s="667"/>
      <c r="P417" s="667"/>
      <c r="Q417" s="667"/>
      <c r="R417" s="667"/>
      <c r="S417" s="666" t="s">
        <v>582</v>
      </c>
      <c r="T417" s="666"/>
      <c r="U417" s="666"/>
      <c r="V417" s="666"/>
      <c r="W417" s="666"/>
      <c r="X417" s="666"/>
      <c r="Y417" s="666"/>
    </row>
    <row r="418" spans="1:25" s="427" customFormat="1" ht="186" customHeight="1" x14ac:dyDescent="0.25">
      <c r="A418" s="668" t="s">
        <v>1389</v>
      </c>
      <c r="B418" s="669"/>
      <c r="C418" s="669"/>
      <c r="D418" s="669"/>
      <c r="E418" s="669"/>
      <c r="F418" s="669"/>
      <c r="G418" s="669"/>
      <c r="H418" s="669"/>
      <c r="I418" s="669"/>
      <c r="J418" s="668" t="s">
        <v>1390</v>
      </c>
      <c r="K418" s="670"/>
      <c r="L418" s="670"/>
      <c r="M418" s="670"/>
      <c r="N418" s="670"/>
      <c r="O418" s="670"/>
      <c r="P418" s="670"/>
      <c r="Q418" s="670"/>
      <c r="R418" s="670"/>
      <c r="S418" s="668" t="s">
        <v>2943</v>
      </c>
      <c r="T418" s="669"/>
      <c r="U418" s="669"/>
      <c r="V418" s="669"/>
      <c r="W418" s="669"/>
      <c r="X418" s="669"/>
      <c r="Y418" s="669"/>
    </row>
    <row r="421" spans="1:25" x14ac:dyDescent="0.25">
      <c r="A421" s="671" t="s">
        <v>1391</v>
      </c>
      <c r="B421" s="671"/>
      <c r="C421" s="671"/>
      <c r="D421" s="671"/>
      <c r="E421" s="671"/>
      <c r="F421" s="671"/>
      <c r="G421" s="671"/>
      <c r="H421" s="671"/>
      <c r="I421" s="671"/>
      <c r="J421" s="671"/>
      <c r="K421" s="671"/>
      <c r="L421" s="671"/>
      <c r="M421" s="671"/>
      <c r="N421" s="671"/>
      <c r="O421" s="671"/>
      <c r="P421" s="671"/>
      <c r="Q421" s="671"/>
      <c r="R421" s="671"/>
      <c r="S421" s="671"/>
      <c r="T421" s="671"/>
      <c r="U421" s="671"/>
      <c r="V421" s="671"/>
      <c r="W421" s="671"/>
      <c r="X421" s="671"/>
      <c r="Y421" s="671"/>
    </row>
    <row r="422" spans="1:25" ht="34.5" customHeight="1" x14ac:dyDescent="0.25">
      <c r="A422" s="648" t="s">
        <v>881</v>
      </c>
      <c r="B422" s="648" t="s">
        <v>538</v>
      </c>
      <c r="C422" s="648" t="s">
        <v>586</v>
      </c>
      <c r="D422" s="648" t="s">
        <v>540</v>
      </c>
      <c r="E422" s="648" t="s">
        <v>587</v>
      </c>
      <c r="F422" s="648" t="s">
        <v>588</v>
      </c>
      <c r="G422" s="648" t="s">
        <v>543</v>
      </c>
      <c r="H422" s="648" t="s">
        <v>883</v>
      </c>
      <c r="I422" s="648" t="s">
        <v>1392</v>
      </c>
      <c r="J422" s="648" t="s">
        <v>546</v>
      </c>
      <c r="K422" s="648" t="s">
        <v>547</v>
      </c>
      <c r="L422" s="648" t="s">
        <v>548</v>
      </c>
      <c r="M422" s="648" t="s">
        <v>1393</v>
      </c>
      <c r="N422" s="648" t="s">
        <v>12</v>
      </c>
      <c r="O422" s="648" t="s">
        <v>1394</v>
      </c>
      <c r="P422" s="648"/>
      <c r="Q422" s="648"/>
      <c r="R422" s="648" t="s">
        <v>1394</v>
      </c>
      <c r="S422" s="648"/>
      <c r="T422" s="648"/>
      <c r="U422" s="648" t="s">
        <v>1394</v>
      </c>
      <c r="V422" s="648"/>
      <c r="W422" s="648"/>
      <c r="X422" s="648" t="s">
        <v>1395</v>
      </c>
      <c r="Y422" s="648" t="s">
        <v>552</v>
      </c>
    </row>
    <row r="423" spans="1:25" ht="121.5" customHeight="1" x14ac:dyDescent="0.25">
      <c r="A423" s="648"/>
      <c r="B423" s="648"/>
      <c r="C423" s="648"/>
      <c r="D423" s="648"/>
      <c r="E423" s="648"/>
      <c r="F423" s="648"/>
      <c r="G423" s="648"/>
      <c r="H423" s="648"/>
      <c r="I423" s="648"/>
      <c r="J423" s="648"/>
      <c r="K423" s="648"/>
      <c r="L423" s="648"/>
      <c r="M423" s="648"/>
      <c r="N423" s="648"/>
      <c r="O423" s="204" t="s">
        <v>1396</v>
      </c>
      <c r="P423" s="204" t="s">
        <v>12</v>
      </c>
      <c r="Q423" s="204" t="s">
        <v>1397</v>
      </c>
      <c r="R423" s="204" t="s">
        <v>1398</v>
      </c>
      <c r="S423" s="204" t="s">
        <v>12</v>
      </c>
      <c r="T423" s="204" t="s">
        <v>556</v>
      </c>
      <c r="U423" s="204" t="s">
        <v>1399</v>
      </c>
      <c r="V423" s="204" t="s">
        <v>12</v>
      </c>
      <c r="W423" s="204" t="s">
        <v>558</v>
      </c>
      <c r="X423" s="648"/>
      <c r="Y423" s="648"/>
    </row>
    <row r="424" spans="1:25" x14ac:dyDescent="0.25">
      <c r="A424" s="600">
        <v>1</v>
      </c>
      <c r="B424" s="600">
        <v>2</v>
      </c>
      <c r="C424" s="41">
        <v>3</v>
      </c>
      <c r="D424" s="41">
        <v>4</v>
      </c>
      <c r="E424" s="41">
        <v>5</v>
      </c>
      <c r="F424" s="41">
        <v>6</v>
      </c>
      <c r="G424" s="41">
        <v>7</v>
      </c>
      <c r="H424" s="41">
        <v>8</v>
      </c>
      <c r="I424" s="41">
        <v>9</v>
      </c>
      <c r="J424" s="41">
        <v>10</v>
      </c>
      <c r="K424" s="41">
        <v>11</v>
      </c>
      <c r="L424" s="41">
        <v>12</v>
      </c>
      <c r="M424" s="41">
        <v>13</v>
      </c>
      <c r="N424" s="41">
        <v>14</v>
      </c>
      <c r="O424" s="41">
        <v>15</v>
      </c>
      <c r="P424" s="41">
        <v>16</v>
      </c>
      <c r="Q424" s="41">
        <v>17</v>
      </c>
      <c r="R424" s="41">
        <v>18</v>
      </c>
      <c r="S424" s="41">
        <v>19</v>
      </c>
      <c r="T424" s="41">
        <v>20</v>
      </c>
      <c r="U424" s="41">
        <v>21</v>
      </c>
      <c r="V424" s="41">
        <v>22</v>
      </c>
      <c r="W424" s="41">
        <v>23</v>
      </c>
      <c r="X424" s="41">
        <v>24</v>
      </c>
      <c r="Y424" s="41">
        <v>25</v>
      </c>
    </row>
    <row r="425" spans="1:25" ht="360" x14ac:dyDescent="0.25">
      <c r="A425" s="81" t="s">
        <v>559</v>
      </c>
      <c r="B425" s="81" t="s">
        <v>1400</v>
      </c>
      <c r="C425" s="205"/>
      <c r="D425" s="17" t="s">
        <v>1401</v>
      </c>
      <c r="E425" s="17" t="s">
        <v>563</v>
      </c>
      <c r="F425" s="17" t="s">
        <v>1402</v>
      </c>
      <c r="G425" s="17" t="s">
        <v>1403</v>
      </c>
      <c r="H425" s="80" t="s">
        <v>1404</v>
      </c>
      <c r="I425" s="17" t="s">
        <v>1405</v>
      </c>
      <c r="J425" s="17" t="s">
        <v>1406</v>
      </c>
      <c r="K425" s="17" t="s">
        <v>1407</v>
      </c>
      <c r="L425" s="17" t="s">
        <v>1408</v>
      </c>
      <c r="M425" s="17" t="s">
        <v>1409</v>
      </c>
      <c r="N425" s="17" t="s">
        <v>1410</v>
      </c>
      <c r="O425" s="17" t="s">
        <v>1411</v>
      </c>
      <c r="P425" s="17" t="s">
        <v>1412</v>
      </c>
      <c r="Q425" s="17" t="s">
        <v>1413</v>
      </c>
      <c r="R425" s="17" t="s">
        <v>1414</v>
      </c>
      <c r="S425" s="17" t="s">
        <v>999</v>
      </c>
      <c r="T425" s="17" t="s">
        <v>1415</v>
      </c>
      <c r="U425" s="17" t="s">
        <v>1416</v>
      </c>
      <c r="V425" s="17" t="s">
        <v>1412</v>
      </c>
      <c r="W425" s="17" t="s">
        <v>1417</v>
      </c>
      <c r="X425" s="17" t="s">
        <v>1418</v>
      </c>
      <c r="Y425" s="17"/>
    </row>
    <row r="426" spans="1:25" ht="22.5" customHeight="1" x14ac:dyDescent="0.25">
      <c r="A426" s="658" t="s">
        <v>580</v>
      </c>
      <c r="B426" s="658"/>
      <c r="C426" s="658"/>
      <c r="D426" s="658"/>
      <c r="E426" s="658"/>
      <c r="F426" s="658"/>
      <c r="G426" s="658"/>
      <c r="H426" s="659" t="s">
        <v>581</v>
      </c>
      <c r="I426" s="659"/>
      <c r="J426" s="659"/>
      <c r="K426" s="659"/>
      <c r="L426" s="659"/>
      <c r="M426" s="659"/>
      <c r="N426" s="659"/>
      <c r="O426" s="659"/>
      <c r="P426" s="659"/>
      <c r="Q426" s="659" t="s">
        <v>582</v>
      </c>
      <c r="R426" s="659"/>
      <c r="S426" s="659"/>
      <c r="T426" s="659"/>
      <c r="U426" s="659"/>
      <c r="V426" s="659"/>
      <c r="W426" s="659"/>
      <c r="X426" s="659"/>
      <c r="Y426" s="659"/>
    </row>
    <row r="427" spans="1:25" ht="135.75" customHeight="1" x14ac:dyDescent="0.25">
      <c r="A427" s="660" t="s">
        <v>1419</v>
      </c>
      <c r="B427" s="661"/>
      <c r="C427" s="661"/>
      <c r="D427" s="661"/>
      <c r="E427" s="661"/>
      <c r="F427" s="661"/>
      <c r="G427" s="662"/>
      <c r="H427" s="663" t="s">
        <v>1420</v>
      </c>
      <c r="I427" s="664"/>
      <c r="J427" s="664"/>
      <c r="K427" s="664"/>
      <c r="L427" s="664"/>
      <c r="M427" s="664"/>
      <c r="N427" s="664"/>
      <c r="O427" s="664"/>
      <c r="P427" s="665"/>
      <c r="Q427" s="663" t="s">
        <v>2944</v>
      </c>
      <c r="R427" s="664"/>
      <c r="S427" s="664"/>
      <c r="T427" s="664"/>
      <c r="U427" s="664"/>
      <c r="V427" s="664"/>
      <c r="W427" s="664"/>
      <c r="X427" s="664"/>
      <c r="Y427" s="665"/>
    </row>
  </sheetData>
  <mergeCells count="1009">
    <mergeCell ref="C399:C401"/>
    <mergeCell ref="B399:B401"/>
    <mergeCell ref="A34:I34"/>
    <mergeCell ref="J34:R34"/>
    <mergeCell ref="S34:Y34"/>
    <mergeCell ref="R29:T29"/>
    <mergeCell ref="U29:W29"/>
    <mergeCell ref="X29:X30"/>
    <mergeCell ref="Y29:Y30"/>
    <mergeCell ref="A33:I33"/>
    <mergeCell ref="J33:R33"/>
    <mergeCell ref="S33:Y33"/>
    <mergeCell ref="J29:J30"/>
    <mergeCell ref="K29:K30"/>
    <mergeCell ref="L29:L30"/>
    <mergeCell ref="M29:M30"/>
    <mergeCell ref="N29:N30"/>
    <mergeCell ref="O29:Q29"/>
    <mergeCell ref="A37:Y37"/>
    <mergeCell ref="A38:A39"/>
    <mergeCell ref="B38:B39"/>
    <mergeCell ref="C38:C39"/>
    <mergeCell ref="D38:D39"/>
    <mergeCell ref="E38:E39"/>
    <mergeCell ref="F38:F39"/>
    <mergeCell ref="G38:G39"/>
    <mergeCell ref="H38:H39"/>
    <mergeCell ref="I38:I39"/>
    <mergeCell ref="J38:J39"/>
    <mergeCell ref="K38:K39"/>
    <mergeCell ref="L38:L39"/>
    <mergeCell ref="M38:M39"/>
    <mergeCell ref="B25:J25"/>
    <mergeCell ref="K25:S25"/>
    <mergeCell ref="T25:Z25"/>
    <mergeCell ref="B26:J26"/>
    <mergeCell ref="K26:S26"/>
    <mergeCell ref="T26:Z26"/>
    <mergeCell ref="R20:T20"/>
    <mergeCell ref="U20:W20"/>
    <mergeCell ref="X20:X21"/>
    <mergeCell ref="Y20:Y21"/>
    <mergeCell ref="A28:Y28"/>
    <mergeCell ref="A29:A30"/>
    <mergeCell ref="B29:B30"/>
    <mergeCell ref="C29:C30"/>
    <mergeCell ref="D29:D30"/>
    <mergeCell ref="E29:E30"/>
    <mergeCell ref="F29:F30"/>
    <mergeCell ref="G29:G30"/>
    <mergeCell ref="H29:H30"/>
    <mergeCell ref="I29:I30"/>
    <mergeCell ref="A23:A24"/>
    <mergeCell ref="B23:B24"/>
    <mergeCell ref="J20:J21"/>
    <mergeCell ref="K20:K21"/>
    <mergeCell ref="L20:L21"/>
    <mergeCell ref="M20:M21"/>
    <mergeCell ref="N20:N21"/>
    <mergeCell ref="O20:Q20"/>
    <mergeCell ref="A19:Y19"/>
    <mergeCell ref="A20:A21"/>
    <mergeCell ref="B20:B21"/>
    <mergeCell ref="C20:C21"/>
    <mergeCell ref="D20:D21"/>
    <mergeCell ref="E20:E21"/>
    <mergeCell ref="F20:F21"/>
    <mergeCell ref="G20:G21"/>
    <mergeCell ref="H20:H21"/>
    <mergeCell ref="I20:I21"/>
    <mergeCell ref="A8:I8"/>
    <mergeCell ref="J8:R8"/>
    <mergeCell ref="S8:Y8"/>
    <mergeCell ref="A10:Y10"/>
    <mergeCell ref="A11:A12"/>
    <mergeCell ref="B11:B12"/>
    <mergeCell ref="C11:C12"/>
    <mergeCell ref="D11:D12"/>
    <mergeCell ref="E11:E12"/>
    <mergeCell ref="F11:F12"/>
    <mergeCell ref="Y11:Y12"/>
    <mergeCell ref="E15:M15"/>
    <mergeCell ref="A16:I16"/>
    <mergeCell ref="J16:R16"/>
    <mergeCell ref="S16:Y16"/>
    <mergeCell ref="A17:I17"/>
    <mergeCell ref="J17:R17"/>
    <mergeCell ref="S17:Y17"/>
    <mergeCell ref="M11:M12"/>
    <mergeCell ref="N11:N12"/>
    <mergeCell ref="O11:Q11"/>
    <mergeCell ref="R11:T11"/>
    <mergeCell ref="U11:W11"/>
    <mergeCell ref="X11:X12"/>
    <mergeCell ref="G11:G12"/>
    <mergeCell ref="H11:H12"/>
    <mergeCell ref="I11:I12"/>
    <mergeCell ref="J11:J12"/>
    <mergeCell ref="K11:K12"/>
    <mergeCell ref="L11:L12"/>
    <mergeCell ref="A1:Y1"/>
    <mergeCell ref="A2:A3"/>
    <mergeCell ref="B2:B3"/>
    <mergeCell ref="C2:C3"/>
    <mergeCell ref="D2:D3"/>
    <mergeCell ref="E2:E3"/>
    <mergeCell ref="F2:F3"/>
    <mergeCell ref="G2:G3"/>
    <mergeCell ref="H2:H3"/>
    <mergeCell ref="I2:I3"/>
    <mergeCell ref="R2:T2"/>
    <mergeCell ref="U2:W2"/>
    <mergeCell ref="X2:X3"/>
    <mergeCell ref="Y2:Y3"/>
    <mergeCell ref="A7:I7"/>
    <mergeCell ref="J7:R7"/>
    <mergeCell ref="S7:Y7"/>
    <mergeCell ref="J2:J3"/>
    <mergeCell ref="K2:K3"/>
    <mergeCell ref="L2:L3"/>
    <mergeCell ref="M2:M3"/>
    <mergeCell ref="N2:N3"/>
    <mergeCell ref="O2:Q2"/>
    <mergeCell ref="N38:N39"/>
    <mergeCell ref="O38:Q38"/>
    <mergeCell ref="R38:T38"/>
    <mergeCell ref="U38:W38"/>
    <mergeCell ref="X38:X39"/>
    <mergeCell ref="Y38:Y39"/>
    <mergeCell ref="A43:I43"/>
    <mergeCell ref="J43:R43"/>
    <mergeCell ref="S43:Y43"/>
    <mergeCell ref="A44:I44"/>
    <mergeCell ref="J44:R44"/>
    <mergeCell ref="S44:Y44"/>
    <mergeCell ref="A47:Y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O48:Q48"/>
    <mergeCell ref="R48:T48"/>
    <mergeCell ref="U48:W48"/>
    <mergeCell ref="P57:P58"/>
    <mergeCell ref="Q57:Q58"/>
    <mergeCell ref="R57:T57"/>
    <mergeCell ref="A57:A58"/>
    <mergeCell ref="B57:B58"/>
    <mergeCell ref="C57:C58"/>
    <mergeCell ref="D57:D58"/>
    <mergeCell ref="E57:E58"/>
    <mergeCell ref="F57:F58"/>
    <mergeCell ref="G57:G58"/>
    <mergeCell ref="H57:H58"/>
    <mergeCell ref="I57:I58"/>
    <mergeCell ref="X48:X49"/>
    <mergeCell ref="Y48:Y49"/>
    <mergeCell ref="A52:I52"/>
    <mergeCell ref="J52:R52"/>
    <mergeCell ref="S52:Y52"/>
    <mergeCell ref="A53:I53"/>
    <mergeCell ref="J53:R53"/>
    <mergeCell ref="S53:Y53"/>
    <mergeCell ref="A56:AB56"/>
    <mergeCell ref="D70:L70"/>
    <mergeCell ref="M70:U70"/>
    <mergeCell ref="V70:AB70"/>
    <mergeCell ref="D71:L71"/>
    <mergeCell ref="M71:U71"/>
    <mergeCell ref="V71:AB74"/>
    <mergeCell ref="D72:L72"/>
    <mergeCell ref="M72:U72"/>
    <mergeCell ref="H73:L73"/>
    <mergeCell ref="M73:U73"/>
    <mergeCell ref="D74:L74"/>
    <mergeCell ref="M74:U74"/>
    <mergeCell ref="U57:W57"/>
    <mergeCell ref="X57:Z57"/>
    <mergeCell ref="AA57:AA58"/>
    <mergeCell ref="AB57:AB58"/>
    <mergeCell ref="A60:A68"/>
    <mergeCell ref="B60:B68"/>
    <mergeCell ref="C60:C68"/>
    <mergeCell ref="G60:G68"/>
    <mergeCell ref="D62:D65"/>
    <mergeCell ref="E62:E65"/>
    <mergeCell ref="F62:F65"/>
    <mergeCell ref="H62:H65"/>
    <mergeCell ref="J62:J65"/>
    <mergeCell ref="K62:K65"/>
    <mergeCell ref="J57:J58"/>
    <mergeCell ref="K57:K58"/>
    <mergeCell ref="L57:L58"/>
    <mergeCell ref="M57:M58"/>
    <mergeCell ref="N57:N58"/>
    <mergeCell ref="O57:O58"/>
    <mergeCell ref="A77:AC77"/>
    <mergeCell ref="A78:A79"/>
    <mergeCell ref="B78:B79"/>
    <mergeCell ref="C78:C79"/>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U78"/>
    <mergeCell ref="V78:X78"/>
    <mergeCell ref="Y78:AA78"/>
    <mergeCell ref="AB78:AB79"/>
    <mergeCell ref="AC78:AC79"/>
    <mergeCell ref="A151:G151"/>
    <mergeCell ref="H151:L151"/>
    <mergeCell ref="M151:AA151"/>
    <mergeCell ref="A154:Y154"/>
    <mergeCell ref="A81:A86"/>
    <mergeCell ref="B81:B86"/>
    <mergeCell ref="C81:C86"/>
    <mergeCell ref="D81:D86"/>
    <mergeCell ref="E87:K87"/>
    <mergeCell ref="L87:O87"/>
    <mergeCell ref="P87:AC87"/>
    <mergeCell ref="A90:Y90"/>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O91:Q91"/>
    <mergeCell ref="R91:T91"/>
    <mergeCell ref="U91:W91"/>
    <mergeCell ref="X91:X92"/>
    <mergeCell ref="Y91:Y92"/>
    <mergeCell ref="A95:J95"/>
    <mergeCell ref="K95:R95"/>
    <mergeCell ref="S95:Y95"/>
    <mergeCell ref="A98:AA98"/>
    <mergeCell ref="A99:A100"/>
    <mergeCell ref="B99:B100"/>
    <mergeCell ref="C99:C100"/>
    <mergeCell ref="D99:D100"/>
    <mergeCell ref="E99:E100"/>
    <mergeCell ref="F99:F100"/>
    <mergeCell ref="G99:G100"/>
    <mergeCell ref="H99:H100"/>
    <mergeCell ref="I99:I100"/>
    <mergeCell ref="J99:J100"/>
    <mergeCell ref="K99:K100"/>
    <mergeCell ref="L99:L100"/>
    <mergeCell ref="M99:M100"/>
    <mergeCell ref="N99:N100"/>
    <mergeCell ref="O99:Q99"/>
    <mergeCell ref="R99:T99"/>
    <mergeCell ref="U99:W99"/>
    <mergeCell ref="X99:X100"/>
    <mergeCell ref="Y99:Y100"/>
    <mergeCell ref="Z99:Z100"/>
    <mergeCell ref="AA99:AA100"/>
    <mergeCell ref="A155:A156"/>
    <mergeCell ref="B155:B156"/>
    <mergeCell ref="C155:C156"/>
    <mergeCell ref="D155:D156"/>
    <mergeCell ref="E155:E156"/>
    <mergeCell ref="F155:F156"/>
    <mergeCell ref="G155:G156"/>
    <mergeCell ref="H155:H156"/>
    <mergeCell ref="I155:I156"/>
    <mergeCell ref="J155:J156"/>
    <mergeCell ref="K155:K156"/>
    <mergeCell ref="L155:L156"/>
    <mergeCell ref="M155:M156"/>
    <mergeCell ref="N155:N156"/>
    <mergeCell ref="O155:Q155"/>
    <mergeCell ref="R155:T155"/>
    <mergeCell ref="Y181:Y182"/>
    <mergeCell ref="A168:I168"/>
    <mergeCell ref="J168:R168"/>
    <mergeCell ref="S168:Y168"/>
    <mergeCell ref="A169:I169"/>
    <mergeCell ref="J169:R169"/>
    <mergeCell ref="S169:Y169"/>
    <mergeCell ref="U155:W155"/>
    <mergeCell ref="X155:X156"/>
    <mergeCell ref="Y155:Y156"/>
    <mergeCell ref="A158:A167"/>
    <mergeCell ref="B158:B167"/>
    <mergeCell ref="C158:C167"/>
    <mergeCell ref="D158:D167"/>
    <mergeCell ref="E158:E167"/>
    <mergeCell ref="F158:F167"/>
    <mergeCell ref="U172:W172"/>
    <mergeCell ref="G158:G167"/>
    <mergeCell ref="H158:H167"/>
    <mergeCell ref="I158:I167"/>
    <mergeCell ref="J158:J167"/>
    <mergeCell ref="K158:K167"/>
    <mergeCell ref="L158:L167"/>
    <mergeCell ref="M158:M167"/>
    <mergeCell ref="N158:N167"/>
    <mergeCell ref="X158:X167"/>
    <mergeCell ref="Y158:Y167"/>
    <mergeCell ref="O164:O167"/>
    <mergeCell ref="P164:P167"/>
    <mergeCell ref="Q164:Q167"/>
    <mergeCell ref="R164:R167"/>
    <mergeCell ref="S164:S167"/>
    <mergeCell ref="T164:T167"/>
    <mergeCell ref="A171:Y171"/>
    <mergeCell ref="U164:U167"/>
    <mergeCell ref="V164:V167"/>
    <mergeCell ref="W164:W167"/>
    <mergeCell ref="D181:D182"/>
    <mergeCell ref="E181:E182"/>
    <mergeCell ref="F181:F182"/>
    <mergeCell ref="G181:G182"/>
    <mergeCell ref="H181:H182"/>
    <mergeCell ref="I181:I182"/>
    <mergeCell ref="J181:J182"/>
    <mergeCell ref="K181:K182"/>
    <mergeCell ref="L181:L182"/>
    <mergeCell ref="M181:M182"/>
    <mergeCell ref="N181:N182"/>
    <mergeCell ref="O181:Q181"/>
    <mergeCell ref="R181:T181"/>
    <mergeCell ref="A172:A173"/>
    <mergeCell ref="B172:B173"/>
    <mergeCell ref="C172:C173"/>
    <mergeCell ref="D172:D173"/>
    <mergeCell ref="E172:E173"/>
    <mergeCell ref="F172:F173"/>
    <mergeCell ref="G172:G173"/>
    <mergeCell ref="H172:H173"/>
    <mergeCell ref="I172:I173"/>
    <mergeCell ref="J172:J173"/>
    <mergeCell ref="K172:K173"/>
    <mergeCell ref="L172:L173"/>
    <mergeCell ref="M172:M173"/>
    <mergeCell ref="N172:N173"/>
    <mergeCell ref="O172:Q172"/>
    <mergeCell ref="R172:T172"/>
    <mergeCell ref="B190:B191"/>
    <mergeCell ref="C190:C191"/>
    <mergeCell ref="D190:D191"/>
    <mergeCell ref="E190:E191"/>
    <mergeCell ref="F190:F191"/>
    <mergeCell ref="G190:G191"/>
    <mergeCell ref="H190:H191"/>
    <mergeCell ref="I190:I191"/>
    <mergeCell ref="J200:J201"/>
    <mergeCell ref="K200:K201"/>
    <mergeCell ref="L200:L201"/>
    <mergeCell ref="M200:M201"/>
    <mergeCell ref="N200:N201"/>
    <mergeCell ref="X172:X173"/>
    <mergeCell ref="Y172:Y173"/>
    <mergeCell ref="A185:G185"/>
    <mergeCell ref="H185:N185"/>
    <mergeCell ref="O185:Y185"/>
    <mergeCell ref="A186:G186"/>
    <mergeCell ref="H186:N186"/>
    <mergeCell ref="O186:Y186"/>
    <mergeCell ref="A189:Y189"/>
    <mergeCell ref="E176:K176"/>
    <mergeCell ref="L176:T176"/>
    <mergeCell ref="U176:Y176"/>
    <mergeCell ref="E177:K177"/>
    <mergeCell ref="L177:T177"/>
    <mergeCell ref="U177:Y177"/>
    <mergeCell ref="A180:Y180"/>
    <mergeCell ref="A181:A182"/>
    <mergeCell ref="B181:B182"/>
    <mergeCell ref="C181:C182"/>
    <mergeCell ref="A200:A201"/>
    <mergeCell ref="B200:B201"/>
    <mergeCell ref="C200:C201"/>
    <mergeCell ref="D200:D201"/>
    <mergeCell ref="E200:E201"/>
    <mergeCell ref="F200:F201"/>
    <mergeCell ref="G200:G201"/>
    <mergeCell ref="H200:H201"/>
    <mergeCell ref="I200:I201"/>
    <mergeCell ref="Y203:Y204"/>
    <mergeCell ref="A205:G205"/>
    <mergeCell ref="H205:N205"/>
    <mergeCell ref="O205:Y205"/>
    <mergeCell ref="U181:W181"/>
    <mergeCell ref="X181:X182"/>
    <mergeCell ref="X203:X204"/>
    <mergeCell ref="Y190:Y191"/>
    <mergeCell ref="E195:M195"/>
    <mergeCell ref="N195:V195"/>
    <mergeCell ref="E196:M196"/>
    <mergeCell ref="N196:V196"/>
    <mergeCell ref="A199:Y199"/>
    <mergeCell ref="J190:J191"/>
    <mergeCell ref="K190:K191"/>
    <mergeCell ref="L190:L191"/>
    <mergeCell ref="M190:M191"/>
    <mergeCell ref="N190:N191"/>
    <mergeCell ref="O190:Q190"/>
    <mergeCell ref="R190:T190"/>
    <mergeCell ref="U190:W190"/>
    <mergeCell ref="X190:X191"/>
    <mergeCell ref="A190:A191"/>
    <mergeCell ref="A206:G206"/>
    <mergeCell ref="H206:N206"/>
    <mergeCell ref="O206:Y206"/>
    <mergeCell ref="A208:Y208"/>
    <mergeCell ref="Y200:Y201"/>
    <mergeCell ref="A203:A204"/>
    <mergeCell ref="B203:B204"/>
    <mergeCell ref="C203:C204"/>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Q203:Q204"/>
    <mergeCell ref="R203:R204"/>
    <mergeCell ref="S203:S204"/>
    <mergeCell ref="T203:T204"/>
    <mergeCell ref="U203:U204"/>
    <mergeCell ref="V203:V204"/>
    <mergeCell ref="W203:W204"/>
    <mergeCell ref="O200:Q200"/>
    <mergeCell ref="R200:T200"/>
    <mergeCell ref="U200:W200"/>
    <mergeCell ref="X200:X201"/>
    <mergeCell ref="R217:T217"/>
    <mergeCell ref="J209:J210"/>
    <mergeCell ref="K209:K210"/>
    <mergeCell ref="L209:L210"/>
    <mergeCell ref="M209:M210"/>
    <mergeCell ref="N209:N210"/>
    <mergeCell ref="O209:Q209"/>
    <mergeCell ref="R209:T209"/>
    <mergeCell ref="U209:W209"/>
    <mergeCell ref="X209:X210"/>
    <mergeCell ref="A209:A210"/>
    <mergeCell ref="B209:B210"/>
    <mergeCell ref="C209:C210"/>
    <mergeCell ref="D209:D210"/>
    <mergeCell ref="E209:E210"/>
    <mergeCell ref="F209:F210"/>
    <mergeCell ref="G209:G210"/>
    <mergeCell ref="H209:H210"/>
    <mergeCell ref="I209:I210"/>
    <mergeCell ref="U217:W217"/>
    <mergeCell ref="X217:X218"/>
    <mergeCell ref="Y234:Y235"/>
    <mergeCell ref="Y217:Y218"/>
    <mergeCell ref="E221:X221"/>
    <mergeCell ref="A222:I222"/>
    <mergeCell ref="J222:R222"/>
    <mergeCell ref="S222:Y222"/>
    <mergeCell ref="A223:I223"/>
    <mergeCell ref="J223:R223"/>
    <mergeCell ref="S223:Y223"/>
    <mergeCell ref="Y209:Y210"/>
    <mergeCell ref="A213:G213"/>
    <mergeCell ref="H213:N213"/>
    <mergeCell ref="O213:Y213"/>
    <mergeCell ref="A214:G214"/>
    <mergeCell ref="H214:N214"/>
    <mergeCell ref="O214:Y214"/>
    <mergeCell ref="A216:Y216"/>
    <mergeCell ref="A217:A218"/>
    <mergeCell ref="B217:B218"/>
    <mergeCell ref="C217:C218"/>
    <mergeCell ref="D217:D218"/>
    <mergeCell ref="E217:E218"/>
    <mergeCell ref="F217:F218"/>
    <mergeCell ref="G217:G218"/>
    <mergeCell ref="H217:H218"/>
    <mergeCell ref="I217:I218"/>
    <mergeCell ref="J217:J218"/>
    <mergeCell ref="K217:K218"/>
    <mergeCell ref="L217:L218"/>
    <mergeCell ref="M217:M218"/>
    <mergeCell ref="N217:N218"/>
    <mergeCell ref="O217:Q217"/>
    <mergeCell ref="A225:Y225"/>
    <mergeCell ref="A226:A227"/>
    <mergeCell ref="B226:B227"/>
    <mergeCell ref="C226:C227"/>
    <mergeCell ref="D226:D227"/>
    <mergeCell ref="E226:E227"/>
    <mergeCell ref="F226:F227"/>
    <mergeCell ref="G226:G227"/>
    <mergeCell ref="H226:H227"/>
    <mergeCell ref="I226:I227"/>
    <mergeCell ref="J226:J227"/>
    <mergeCell ref="K226:K227"/>
    <mergeCell ref="L226:L227"/>
    <mergeCell ref="M226:M227"/>
    <mergeCell ref="N226:N227"/>
    <mergeCell ref="O226:Q226"/>
    <mergeCell ref="R226:T226"/>
    <mergeCell ref="U226:W226"/>
    <mergeCell ref="X226:X227"/>
    <mergeCell ref="Y226:Y227"/>
    <mergeCell ref="A237:A238"/>
    <mergeCell ref="B237:B238"/>
    <mergeCell ref="E237:E238"/>
    <mergeCell ref="F237:F238"/>
    <mergeCell ref="G237:G238"/>
    <mergeCell ref="H237:H238"/>
    <mergeCell ref="J237:J238"/>
    <mergeCell ref="A230:I230"/>
    <mergeCell ref="J230:R230"/>
    <mergeCell ref="S230:Y230"/>
    <mergeCell ref="A231:I231"/>
    <mergeCell ref="J231:R231"/>
    <mergeCell ref="S231:Y231"/>
    <mergeCell ref="A233:Y233"/>
    <mergeCell ref="A234:A235"/>
    <mergeCell ref="B234:B235"/>
    <mergeCell ref="C234:C235"/>
    <mergeCell ref="D234:D235"/>
    <mergeCell ref="E234:E235"/>
    <mergeCell ref="F234:F235"/>
    <mergeCell ref="G234:G235"/>
    <mergeCell ref="H234:H235"/>
    <mergeCell ref="I234:I235"/>
    <mergeCell ref="J234:J235"/>
    <mergeCell ref="K234:K235"/>
    <mergeCell ref="L234:L235"/>
    <mergeCell ref="M234:M235"/>
    <mergeCell ref="N234:N235"/>
    <mergeCell ref="O234:Q234"/>
    <mergeCell ref="R234:T234"/>
    <mergeCell ref="U234:W234"/>
    <mergeCell ref="X234:X235"/>
    <mergeCell ref="A239:Y239"/>
    <mergeCell ref="A240:I240"/>
    <mergeCell ref="J240:R240"/>
    <mergeCell ref="S240:Y240"/>
    <mergeCell ref="A241:I241"/>
    <mergeCell ref="J241:R241"/>
    <mergeCell ref="S241:Y241"/>
    <mergeCell ref="A244:Y244"/>
    <mergeCell ref="A245:A246"/>
    <mergeCell ref="B245:B246"/>
    <mergeCell ref="C245:C246"/>
    <mergeCell ref="D245:D246"/>
    <mergeCell ref="E245:E246"/>
    <mergeCell ref="F245:F246"/>
    <mergeCell ref="G245:G246"/>
    <mergeCell ref="H245:H246"/>
    <mergeCell ref="I245:I246"/>
    <mergeCell ref="J245:J246"/>
    <mergeCell ref="K245:K246"/>
    <mergeCell ref="L245:L246"/>
    <mergeCell ref="M245:M246"/>
    <mergeCell ref="N245:N246"/>
    <mergeCell ref="O245:Q245"/>
    <mergeCell ref="R245:T245"/>
    <mergeCell ref="U245:W245"/>
    <mergeCell ref="X245:X246"/>
    <mergeCell ref="Y245:Y246"/>
    <mergeCell ref="A248:A265"/>
    <mergeCell ref="B248:B265"/>
    <mergeCell ref="E248:E265"/>
    <mergeCell ref="F248:F265"/>
    <mergeCell ref="G248:G265"/>
    <mergeCell ref="H248:H265"/>
    <mergeCell ref="I248:I265"/>
    <mergeCell ref="J248:J265"/>
    <mergeCell ref="Q248:Q265"/>
    <mergeCell ref="T248:T265"/>
    <mergeCell ref="W248:W265"/>
    <mergeCell ref="X248:X251"/>
    <mergeCell ref="X252:X254"/>
    <mergeCell ref="X258:X259"/>
    <mergeCell ref="X260:X262"/>
    <mergeCell ref="A271:G271"/>
    <mergeCell ref="H271:N273"/>
    <mergeCell ref="O271:Y271"/>
    <mergeCell ref="A272:G272"/>
    <mergeCell ref="O272:Y272"/>
    <mergeCell ref="A273:G273"/>
    <mergeCell ref="O273:Y273"/>
    <mergeCell ref="A274:G274"/>
    <mergeCell ref="H274:N276"/>
    <mergeCell ref="O274:Y274"/>
    <mergeCell ref="A275:G275"/>
    <mergeCell ref="A276:G276"/>
    <mergeCell ref="A267:G267"/>
    <mergeCell ref="H267:N267"/>
    <mergeCell ref="O267:Y267"/>
    <mergeCell ref="A268:G268"/>
    <mergeCell ref="H268:N268"/>
    <mergeCell ref="O268:Y268"/>
    <mergeCell ref="A269:G269"/>
    <mergeCell ref="H269:N270"/>
    <mergeCell ref="O269:Y270"/>
    <mergeCell ref="A270:G270"/>
    <mergeCell ref="A278:Y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M279:M280"/>
    <mergeCell ref="N279:N280"/>
    <mergeCell ref="O279:Q279"/>
    <mergeCell ref="R279:T279"/>
    <mergeCell ref="U279:W279"/>
    <mergeCell ref="X279:X280"/>
    <mergeCell ref="Y279:Y280"/>
    <mergeCell ref="E283:J283"/>
    <mergeCell ref="A284:I284"/>
    <mergeCell ref="J284:R284"/>
    <mergeCell ref="S284:Y284"/>
    <mergeCell ref="A285:I285"/>
    <mergeCell ref="J285:R285"/>
    <mergeCell ref="S285:Y285"/>
    <mergeCell ref="A287:Y287"/>
    <mergeCell ref="A288:A289"/>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Q288"/>
    <mergeCell ref="R288:T288"/>
    <mergeCell ref="U288:W288"/>
    <mergeCell ref="X288:X289"/>
    <mergeCell ref="Y288:Y289"/>
    <mergeCell ref="A291:A301"/>
    <mergeCell ref="B291:B301"/>
    <mergeCell ref="C291:C301"/>
    <mergeCell ref="D291:D301"/>
    <mergeCell ref="E291:E301"/>
    <mergeCell ref="F291:F301"/>
    <mergeCell ref="G291:G301"/>
    <mergeCell ref="H291:H301"/>
    <mergeCell ref="I291:I301"/>
    <mergeCell ref="J291:J301"/>
    <mergeCell ref="L291:L300"/>
    <mergeCell ref="X291:X300"/>
    <mergeCell ref="Y291:Y300"/>
    <mergeCell ref="X306:X307"/>
    <mergeCell ref="Y306:Y307"/>
    <mergeCell ref="A310:Y310"/>
    <mergeCell ref="E311:M311"/>
    <mergeCell ref="N311:V311"/>
    <mergeCell ref="W311:AC311"/>
    <mergeCell ref="E312:M312"/>
    <mergeCell ref="N312:V312"/>
    <mergeCell ref="W312:AC312"/>
    <mergeCell ref="A302:J302"/>
    <mergeCell ref="K302:P302"/>
    <mergeCell ref="Q302:Y302"/>
    <mergeCell ref="A303:J303"/>
    <mergeCell ref="K303:P303"/>
    <mergeCell ref="Q303:Y303"/>
    <mergeCell ref="A305:Y305"/>
    <mergeCell ref="A306:A307"/>
    <mergeCell ref="B306:B307"/>
    <mergeCell ref="C306:C307"/>
    <mergeCell ref="D306:D307"/>
    <mergeCell ref="E306:E307"/>
    <mergeCell ref="F306:F307"/>
    <mergeCell ref="G306:G307"/>
    <mergeCell ref="H306:H307"/>
    <mergeCell ref="I306:I307"/>
    <mergeCell ref="J306:J307"/>
    <mergeCell ref="K306:K307"/>
    <mergeCell ref="L306:L307"/>
    <mergeCell ref="M306:M307"/>
    <mergeCell ref="N306:N307"/>
    <mergeCell ref="O306:Q306"/>
    <mergeCell ref="R306:T306"/>
    <mergeCell ref="U306:W306"/>
    <mergeCell ref="A318:A342"/>
    <mergeCell ref="B318:B342"/>
    <mergeCell ref="C318:C342"/>
    <mergeCell ref="D318:D342"/>
    <mergeCell ref="E318:E326"/>
    <mergeCell ref="G318:G342"/>
    <mergeCell ref="E328:E334"/>
    <mergeCell ref="F328:F333"/>
    <mergeCell ref="H328:H334"/>
    <mergeCell ref="A314:Y314"/>
    <mergeCell ref="A315:A316"/>
    <mergeCell ref="B315:B316"/>
    <mergeCell ref="C315:C316"/>
    <mergeCell ref="D315:D316"/>
    <mergeCell ref="E315:E316"/>
    <mergeCell ref="F315:F316"/>
    <mergeCell ref="G315:G316"/>
    <mergeCell ref="H315:H316"/>
    <mergeCell ref="I315:I316"/>
    <mergeCell ref="J315:J316"/>
    <mergeCell ref="K315:K316"/>
    <mergeCell ref="L315:L316"/>
    <mergeCell ref="M315:M316"/>
    <mergeCell ref="N315:N316"/>
    <mergeCell ref="O315:Q315"/>
    <mergeCell ref="R315:T315"/>
    <mergeCell ref="U315:W315"/>
    <mergeCell ref="X315:X316"/>
    <mergeCell ref="Y315:Y316"/>
    <mergeCell ref="W336:W342"/>
    <mergeCell ref="X336:X342"/>
    <mergeCell ref="Y336:Y342"/>
    <mergeCell ref="D344:L344"/>
    <mergeCell ref="M344:U344"/>
    <mergeCell ref="N336:N342"/>
    <mergeCell ref="O336:O342"/>
    <mergeCell ref="P336:P342"/>
    <mergeCell ref="Q336:Q342"/>
    <mergeCell ref="R336:R342"/>
    <mergeCell ref="S336:S342"/>
    <mergeCell ref="T336:T342"/>
    <mergeCell ref="U336:U342"/>
    <mergeCell ref="V336:V342"/>
    <mergeCell ref="I328:I334"/>
    <mergeCell ref="J328:J334"/>
    <mergeCell ref="K328:K333"/>
    <mergeCell ref="L328:L334"/>
    <mergeCell ref="M328:M333"/>
    <mergeCell ref="E336:E342"/>
    <mergeCell ref="F336:F342"/>
    <mergeCell ref="H336:H342"/>
    <mergeCell ref="I336:I342"/>
    <mergeCell ref="J336:J342"/>
    <mergeCell ref="K336:K342"/>
    <mergeCell ref="L336:L342"/>
    <mergeCell ref="M336:M342"/>
    <mergeCell ref="A348:Y348"/>
    <mergeCell ref="A349:A350"/>
    <mergeCell ref="B349:B350"/>
    <mergeCell ref="C349:C350"/>
    <mergeCell ref="D349:D350"/>
    <mergeCell ref="E349:E350"/>
    <mergeCell ref="F349:F350"/>
    <mergeCell ref="G349:G350"/>
    <mergeCell ref="H349:H350"/>
    <mergeCell ref="I349:I350"/>
    <mergeCell ref="J349:J350"/>
    <mergeCell ref="K349:K350"/>
    <mergeCell ref="L349:L350"/>
    <mergeCell ref="M349:M350"/>
    <mergeCell ref="N349:N350"/>
    <mergeCell ref="O349:Q349"/>
    <mergeCell ref="R349:T349"/>
    <mergeCell ref="U349:W349"/>
    <mergeCell ref="X349:X350"/>
    <mergeCell ref="Y349:Y350"/>
    <mergeCell ref="Q352:Q353"/>
    <mergeCell ref="T352:T353"/>
    <mergeCell ref="W352:W353"/>
    <mergeCell ref="X352:X357"/>
    <mergeCell ref="Y352:Y357"/>
    <mergeCell ref="O356:O357"/>
    <mergeCell ref="P356:P357"/>
    <mergeCell ref="Q356:Q357"/>
    <mergeCell ref="R356:R357"/>
    <mergeCell ref="S356:S357"/>
    <mergeCell ref="T356:T357"/>
    <mergeCell ref="U356:U357"/>
    <mergeCell ref="V356:V357"/>
    <mergeCell ref="W356:W357"/>
    <mergeCell ref="A358:I358"/>
    <mergeCell ref="J358:R358"/>
    <mergeCell ref="S358:Y358"/>
    <mergeCell ref="B352:B357"/>
    <mergeCell ref="C352:C357"/>
    <mergeCell ref="E352:E357"/>
    <mergeCell ref="F352:F357"/>
    <mergeCell ref="G352:G357"/>
    <mergeCell ref="H352:H357"/>
    <mergeCell ref="I352:I357"/>
    <mergeCell ref="J352:J357"/>
    <mergeCell ref="K352:K357"/>
    <mergeCell ref="L352:L357"/>
    <mergeCell ref="M352:M357"/>
    <mergeCell ref="N352:N357"/>
    <mergeCell ref="A359:I359"/>
    <mergeCell ref="J359:R359"/>
    <mergeCell ref="S359:Y359"/>
    <mergeCell ref="A362:Y362"/>
    <mergeCell ref="A363:A364"/>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Q363"/>
    <mergeCell ref="R363:T363"/>
    <mergeCell ref="X363:X364"/>
    <mergeCell ref="Y363:Y364"/>
    <mergeCell ref="A366:A390"/>
    <mergeCell ref="B366:B390"/>
    <mergeCell ref="C366:C390"/>
    <mergeCell ref="D366:D390"/>
    <mergeCell ref="E366:E374"/>
    <mergeCell ref="G366:G390"/>
    <mergeCell ref="E376:E382"/>
    <mergeCell ref="F376:F381"/>
    <mergeCell ref="H376:H382"/>
    <mergeCell ref="I376:I382"/>
    <mergeCell ref="J376:J382"/>
    <mergeCell ref="K376:K381"/>
    <mergeCell ref="L376:L382"/>
    <mergeCell ref="M376:M381"/>
    <mergeCell ref="E384:E390"/>
    <mergeCell ref="F384:F390"/>
    <mergeCell ref="H384:H390"/>
    <mergeCell ref="I384:I390"/>
    <mergeCell ref="J384:J390"/>
    <mergeCell ref="K384:K390"/>
    <mergeCell ref="L384:L386"/>
    <mergeCell ref="M384:M386"/>
    <mergeCell ref="N384:N386"/>
    <mergeCell ref="L387:L390"/>
    <mergeCell ref="M387:M390"/>
    <mergeCell ref="N387:N390"/>
    <mergeCell ref="O387:O390"/>
    <mergeCell ref="P387:P390"/>
    <mergeCell ref="Q387:Q390"/>
    <mergeCell ref="R387:R390"/>
    <mergeCell ref="S387:S390"/>
    <mergeCell ref="T387:T390"/>
    <mergeCell ref="U387:U390"/>
    <mergeCell ref="W387:W390"/>
    <mergeCell ref="O384:O386"/>
    <mergeCell ref="P384:P386"/>
    <mergeCell ref="Q384:Q386"/>
    <mergeCell ref="R384:R386"/>
    <mergeCell ref="S384:S386"/>
    <mergeCell ref="T384:T386"/>
    <mergeCell ref="U384:U386"/>
    <mergeCell ref="V384:V386"/>
    <mergeCell ref="W384:W386"/>
    <mergeCell ref="M345:U345"/>
    <mergeCell ref="V345:Y345"/>
    <mergeCell ref="V344:Y344"/>
    <mergeCell ref="D345:L345"/>
    <mergeCell ref="A395:Y395"/>
    <mergeCell ref="A396:A397"/>
    <mergeCell ref="B396:B397"/>
    <mergeCell ref="C396:C397"/>
    <mergeCell ref="D396:D397"/>
    <mergeCell ref="E396:E397"/>
    <mergeCell ref="F396:F397"/>
    <mergeCell ref="G396:G397"/>
    <mergeCell ref="H396:H397"/>
    <mergeCell ref="I396:I397"/>
    <mergeCell ref="J396:J397"/>
    <mergeCell ref="K396:K397"/>
    <mergeCell ref="L396:L397"/>
    <mergeCell ref="M396:M397"/>
    <mergeCell ref="N396:N397"/>
    <mergeCell ref="O396:Q396"/>
    <mergeCell ref="R396:T396"/>
    <mergeCell ref="U396:W396"/>
    <mergeCell ref="X396:X397"/>
    <mergeCell ref="Y396:Y397"/>
    <mergeCell ref="E391:M391"/>
    <mergeCell ref="E392:M392"/>
    <mergeCell ref="V392:Y392"/>
    <mergeCell ref="V391:Y391"/>
    <mergeCell ref="N392:U392"/>
    <mergeCell ref="N391:U391"/>
    <mergeCell ref="X384:X390"/>
    <mergeCell ref="Y384:Y390"/>
    <mergeCell ref="R414:R416"/>
    <mergeCell ref="S414:S416"/>
    <mergeCell ref="T414:T416"/>
    <mergeCell ref="U414:U416"/>
    <mergeCell ref="A406:I406"/>
    <mergeCell ref="J406:R406"/>
    <mergeCell ref="S406:Y406"/>
    <mergeCell ref="A407:I407"/>
    <mergeCell ref="J407:R407"/>
    <mergeCell ref="S407:Y407"/>
    <mergeCell ref="A409:Y409"/>
    <mergeCell ref="A410:A411"/>
    <mergeCell ref="B410:B411"/>
    <mergeCell ref="C410:C411"/>
    <mergeCell ref="D410:D411"/>
    <mergeCell ref="E410:E411"/>
    <mergeCell ref="F410:F411"/>
    <mergeCell ref="G410:G411"/>
    <mergeCell ref="H410:H411"/>
    <mergeCell ref="I410:I411"/>
    <mergeCell ref="J410:J411"/>
    <mergeCell ref="K410:K411"/>
    <mergeCell ref="L410:L411"/>
    <mergeCell ref="M410:M411"/>
    <mergeCell ref="N410:N411"/>
    <mergeCell ref="O410:Q410"/>
    <mergeCell ref="R410:T410"/>
    <mergeCell ref="U410:W410"/>
    <mergeCell ref="X410:X411"/>
    <mergeCell ref="Y410:Y411"/>
    <mergeCell ref="J422:J423"/>
    <mergeCell ref="K422:K423"/>
    <mergeCell ref="L422:L423"/>
    <mergeCell ref="M422:M423"/>
    <mergeCell ref="A413:A416"/>
    <mergeCell ref="B413:B416"/>
    <mergeCell ref="C413:C414"/>
    <mergeCell ref="D413:D416"/>
    <mergeCell ref="E414:E416"/>
    <mergeCell ref="F414:F416"/>
    <mergeCell ref="G414:G416"/>
    <mergeCell ref="H414:H416"/>
    <mergeCell ref="J414:J416"/>
    <mergeCell ref="K414:K416"/>
    <mergeCell ref="O414:O416"/>
    <mergeCell ref="N422:N423"/>
    <mergeCell ref="O422:Q422"/>
    <mergeCell ref="P414:P416"/>
    <mergeCell ref="Q414:Q416"/>
    <mergeCell ref="R422:T422"/>
    <mergeCell ref="U422:W422"/>
    <mergeCell ref="W195:Y195"/>
    <mergeCell ref="W196:Y196"/>
    <mergeCell ref="V414:V416"/>
    <mergeCell ref="W414:W416"/>
    <mergeCell ref="X414:X416"/>
    <mergeCell ref="Y414:Y416"/>
    <mergeCell ref="X422:X423"/>
    <mergeCell ref="Y422:Y423"/>
    <mergeCell ref="A426:G426"/>
    <mergeCell ref="H426:P426"/>
    <mergeCell ref="Q426:Y426"/>
    <mergeCell ref="A427:G427"/>
    <mergeCell ref="H427:P427"/>
    <mergeCell ref="Q427:Y427"/>
    <mergeCell ref="A417:I417"/>
    <mergeCell ref="J417:R417"/>
    <mergeCell ref="S417:Y417"/>
    <mergeCell ref="A418:I418"/>
    <mergeCell ref="J418:R418"/>
    <mergeCell ref="S418:Y418"/>
    <mergeCell ref="A421:Y421"/>
    <mergeCell ref="A422:A423"/>
    <mergeCell ref="B422:B423"/>
    <mergeCell ref="C422:C423"/>
    <mergeCell ref="D422:D423"/>
    <mergeCell ref="E422:E423"/>
    <mergeCell ref="F422:F423"/>
    <mergeCell ref="G422:G423"/>
    <mergeCell ref="H422:H423"/>
    <mergeCell ref="I422:I423"/>
  </mergeCells>
  <printOptions horizontalCentered="1" verticalCentered="1"/>
  <pageMargins left="0.7" right="0.7" top="0.5" bottom="0.5" header="0.3" footer="0.3"/>
  <pageSetup paperSize="8" scale="23" orientation="landscape" horizontalDpi="300" r:id="rId1"/>
  <rowBreaks count="13" manualBreakCount="13">
    <brk id="8" max="28" man="1"/>
    <brk id="35" max="28" man="1"/>
    <brk id="53" max="28" man="1"/>
    <brk id="152" max="28" man="1"/>
    <brk id="179" max="28" man="1"/>
    <brk id="197" max="28" man="1"/>
    <brk id="223" max="28" man="1"/>
    <brk id="242" max="28" man="1"/>
    <brk id="283" max="28" man="1"/>
    <brk id="313" max="28" man="1"/>
    <brk id="359" max="28" man="1"/>
    <brk id="393" max="28" man="1"/>
    <brk id="407"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55" zoomScaleNormal="55" workbookViewId="0">
      <selection activeCell="B32" sqref="B32"/>
    </sheetView>
  </sheetViews>
  <sheetFormatPr defaultRowHeight="18" x14ac:dyDescent="0.25"/>
  <cols>
    <col min="1" max="1" width="4.85546875" style="98" bestFit="1" customWidth="1"/>
    <col min="2" max="2" width="6.7109375" style="98" customWidth="1"/>
    <col min="3" max="3" width="24" style="98" customWidth="1"/>
    <col min="4" max="4" width="13.5703125" style="98" customWidth="1"/>
    <col min="5" max="5" width="11.42578125" style="98" customWidth="1"/>
    <col min="6" max="6" width="10.85546875" style="98" customWidth="1"/>
    <col min="7" max="7" width="16.42578125" style="98" customWidth="1"/>
    <col min="8" max="8" width="14.85546875" style="98" customWidth="1"/>
    <col min="9" max="9" width="10.85546875" style="98" customWidth="1"/>
    <col min="10" max="10" width="13.5703125" style="98" customWidth="1"/>
    <col min="11" max="11" width="13.7109375" style="98" customWidth="1"/>
    <col min="12" max="12" width="10.140625" style="98" customWidth="1"/>
    <col min="13" max="13" width="13.42578125" style="98" customWidth="1"/>
    <col min="14" max="14" width="13.140625" style="98" customWidth="1"/>
    <col min="15" max="15" width="14.28515625" style="98" customWidth="1"/>
    <col min="16" max="16" width="11.7109375" style="98" customWidth="1"/>
    <col min="17" max="17" width="9.85546875" style="98" customWidth="1"/>
    <col min="18" max="18" width="7.85546875" style="98" customWidth="1"/>
    <col min="19" max="19" width="15.5703125" style="98" customWidth="1"/>
    <col min="20" max="20" width="10" style="98" customWidth="1"/>
    <col min="21" max="21" width="8.7109375" style="98" customWidth="1"/>
    <col min="22" max="22" width="10.5703125" style="98" customWidth="1"/>
    <col min="23" max="23" width="20.28515625" style="98" customWidth="1"/>
    <col min="24" max="16384" width="9.140625" style="98"/>
  </cols>
  <sheetData>
    <row r="1" spans="1:23" s="131" customFormat="1" ht="47.25" customHeight="1" x14ac:dyDescent="0.25">
      <c r="A1" s="392"/>
      <c r="B1" s="64" t="s">
        <v>1421</v>
      </c>
      <c r="C1" s="637" t="s">
        <v>1422</v>
      </c>
      <c r="D1" s="637" t="s">
        <v>1423</v>
      </c>
      <c r="E1" s="886" t="s">
        <v>4</v>
      </c>
      <c r="F1" s="887"/>
      <c r="G1" s="888"/>
      <c r="H1" s="886" t="s">
        <v>297</v>
      </c>
      <c r="I1" s="887"/>
      <c r="J1" s="888"/>
      <c r="K1" s="886" t="s">
        <v>298</v>
      </c>
      <c r="L1" s="887"/>
      <c r="M1" s="888"/>
      <c r="N1" s="886" t="s">
        <v>299</v>
      </c>
      <c r="O1" s="887"/>
      <c r="P1" s="888"/>
      <c r="Q1" s="886" t="s">
        <v>1424</v>
      </c>
      <c r="R1" s="887"/>
      <c r="S1" s="888"/>
      <c r="T1" s="64" t="s">
        <v>1425</v>
      </c>
      <c r="U1" s="64"/>
      <c r="V1" s="637" t="s">
        <v>1426</v>
      </c>
      <c r="W1" s="637" t="s">
        <v>1427</v>
      </c>
    </row>
    <row r="2" spans="1:23" s="131" customFormat="1" ht="108" x14ac:dyDescent="0.25">
      <c r="A2" s="392"/>
      <c r="B2" s="64"/>
      <c r="C2" s="638"/>
      <c r="D2" s="638"/>
      <c r="E2" s="64" t="s">
        <v>12</v>
      </c>
      <c r="F2" s="64" t="s">
        <v>1428</v>
      </c>
      <c r="G2" s="64" t="s">
        <v>14</v>
      </c>
      <c r="H2" s="64" t="s">
        <v>15</v>
      </c>
      <c r="I2" s="64" t="s">
        <v>1429</v>
      </c>
      <c r="J2" s="64" t="s">
        <v>1430</v>
      </c>
      <c r="K2" s="64" t="s">
        <v>15</v>
      </c>
      <c r="L2" s="64" t="s">
        <v>1429</v>
      </c>
      <c r="M2" s="64" t="s">
        <v>1430</v>
      </c>
      <c r="N2" s="64" t="s">
        <v>15</v>
      </c>
      <c r="O2" s="64" t="s">
        <v>1429</v>
      </c>
      <c r="P2" s="64" t="s">
        <v>1430</v>
      </c>
      <c r="Q2" s="393" t="s">
        <v>1431</v>
      </c>
      <c r="R2" s="393" t="s">
        <v>1432</v>
      </c>
      <c r="S2" s="393" t="s">
        <v>21</v>
      </c>
      <c r="T2" s="64" t="s">
        <v>1433</v>
      </c>
      <c r="U2" s="64" t="s">
        <v>1434</v>
      </c>
      <c r="V2" s="638"/>
      <c r="W2" s="638"/>
    </row>
    <row r="3" spans="1:23" x14ac:dyDescent="0.25">
      <c r="A3" s="392"/>
      <c r="B3" s="394">
        <v>1</v>
      </c>
      <c r="C3" s="394">
        <v>2</v>
      </c>
      <c r="D3" s="394">
        <v>3</v>
      </c>
      <c r="E3" s="394">
        <v>4</v>
      </c>
      <c r="F3" s="394">
        <v>5</v>
      </c>
      <c r="G3" s="394">
        <v>6</v>
      </c>
      <c r="H3" s="394">
        <v>7</v>
      </c>
      <c r="I3" s="394">
        <v>8</v>
      </c>
      <c r="J3" s="394">
        <v>9</v>
      </c>
      <c r="K3" s="394">
        <v>10</v>
      </c>
      <c r="L3" s="394">
        <v>11</v>
      </c>
      <c r="M3" s="395">
        <v>12</v>
      </c>
      <c r="N3" s="394">
        <v>13</v>
      </c>
      <c r="O3" s="394">
        <v>14</v>
      </c>
      <c r="P3" s="395">
        <v>15</v>
      </c>
      <c r="Q3" s="394">
        <v>16</v>
      </c>
      <c r="R3" s="394">
        <v>17</v>
      </c>
      <c r="S3" s="394">
        <v>18</v>
      </c>
      <c r="T3" s="394">
        <v>19</v>
      </c>
      <c r="U3" s="394">
        <v>20</v>
      </c>
      <c r="V3" s="394">
        <v>21</v>
      </c>
      <c r="W3" s="394">
        <v>22</v>
      </c>
    </row>
    <row r="4" spans="1:23" x14ac:dyDescent="0.25">
      <c r="A4" s="392">
        <v>1</v>
      </c>
      <c r="B4" s="72" t="s">
        <v>1435</v>
      </c>
      <c r="C4" s="72"/>
      <c r="D4" s="72"/>
      <c r="E4" s="72"/>
      <c r="F4" s="72"/>
      <c r="G4" s="72"/>
      <c r="H4" s="72"/>
      <c r="I4" s="72"/>
      <c r="J4" s="72"/>
      <c r="K4" s="72"/>
      <c r="L4" s="72"/>
      <c r="M4" s="72"/>
      <c r="N4" s="72"/>
      <c r="O4" s="72"/>
      <c r="P4" s="72"/>
      <c r="Q4" s="72"/>
      <c r="R4" s="72"/>
      <c r="S4" s="72"/>
      <c r="T4" s="72"/>
      <c r="U4" s="72"/>
      <c r="V4" s="72"/>
      <c r="W4" s="72"/>
    </row>
    <row r="5" spans="1:23" x14ac:dyDescent="0.25">
      <c r="A5" s="71"/>
      <c r="B5" s="190">
        <v>1</v>
      </c>
      <c r="C5" s="70" t="s">
        <v>1436</v>
      </c>
      <c r="D5" s="72"/>
      <c r="E5" s="72"/>
      <c r="F5" s="72"/>
      <c r="G5" s="72"/>
      <c r="H5" s="72"/>
      <c r="I5" s="72"/>
      <c r="J5" s="72"/>
      <c r="K5" s="72"/>
      <c r="L5" s="72"/>
      <c r="M5" s="204"/>
      <c r="N5" s="72"/>
      <c r="O5" s="72"/>
      <c r="P5" s="204"/>
      <c r="Q5" s="72"/>
      <c r="R5" s="72"/>
      <c r="S5" s="72"/>
      <c r="T5" s="72"/>
      <c r="U5" s="72"/>
      <c r="V5" s="72"/>
      <c r="W5" s="72"/>
    </row>
    <row r="6" spans="1:23" ht="54" x14ac:dyDescent="0.25">
      <c r="A6" s="71"/>
      <c r="B6" s="48">
        <v>2</v>
      </c>
      <c r="C6" s="17" t="s">
        <v>1437</v>
      </c>
      <c r="D6" s="17"/>
      <c r="E6" s="18" t="s">
        <v>63</v>
      </c>
      <c r="F6" s="396">
        <v>0.92620000000000002</v>
      </c>
      <c r="G6" s="397">
        <v>0.98</v>
      </c>
      <c r="H6" s="396">
        <v>0.94</v>
      </c>
      <c r="I6" s="17" t="s">
        <v>1438</v>
      </c>
      <c r="J6" s="18" t="s">
        <v>75</v>
      </c>
      <c r="K6" s="396">
        <v>0.96</v>
      </c>
      <c r="L6" s="17" t="s">
        <v>1438</v>
      </c>
      <c r="M6" s="18" t="s">
        <v>75</v>
      </c>
      <c r="N6" s="396">
        <v>0.98</v>
      </c>
      <c r="O6" s="17" t="s">
        <v>1438</v>
      </c>
      <c r="P6" s="18" t="s">
        <v>75</v>
      </c>
      <c r="Q6" s="17"/>
      <c r="R6" s="17"/>
      <c r="S6" s="17"/>
      <c r="T6" s="17" t="s">
        <v>1439</v>
      </c>
      <c r="U6" s="17" t="s">
        <v>1440</v>
      </c>
      <c r="V6" s="17" t="s">
        <v>1441</v>
      </c>
      <c r="W6" s="70"/>
    </row>
    <row r="7" spans="1:23" ht="54" x14ac:dyDescent="0.25">
      <c r="A7" s="71"/>
      <c r="B7" s="48">
        <v>3</v>
      </c>
      <c r="C7" s="17" t="s">
        <v>1442</v>
      </c>
      <c r="D7" s="17"/>
      <c r="E7" s="18"/>
      <c r="F7" s="396">
        <v>0.80074999999999996</v>
      </c>
      <c r="G7" s="397">
        <v>0.98</v>
      </c>
      <c r="H7" s="396">
        <v>0.85</v>
      </c>
      <c r="I7" s="17" t="s">
        <v>1438</v>
      </c>
      <c r="J7" s="18" t="s">
        <v>75</v>
      </c>
      <c r="K7" s="199">
        <v>0.9</v>
      </c>
      <c r="L7" s="17" t="s">
        <v>1438</v>
      </c>
      <c r="M7" s="18" t="s">
        <v>75</v>
      </c>
      <c r="N7" s="396">
        <v>0.98</v>
      </c>
      <c r="O7" s="17" t="s">
        <v>1438</v>
      </c>
      <c r="P7" s="18" t="s">
        <v>75</v>
      </c>
      <c r="Q7" s="17"/>
      <c r="R7" s="17"/>
      <c r="S7" s="17"/>
      <c r="T7" s="17" t="s">
        <v>1439</v>
      </c>
      <c r="U7" s="17" t="s">
        <v>1440</v>
      </c>
      <c r="V7" s="17" t="s">
        <v>1441</v>
      </c>
      <c r="W7" s="70"/>
    </row>
    <row r="8" spans="1:23" ht="54" x14ac:dyDescent="0.25">
      <c r="A8" s="71"/>
      <c r="B8" s="48">
        <v>4</v>
      </c>
      <c r="C8" s="17" t="s">
        <v>1443</v>
      </c>
      <c r="D8" s="17"/>
      <c r="E8" s="18"/>
      <c r="F8" s="18"/>
      <c r="G8" s="18"/>
      <c r="H8" s="18"/>
      <c r="I8" s="17"/>
      <c r="J8" s="18"/>
      <c r="K8" s="18"/>
      <c r="L8" s="17"/>
      <c r="M8" s="18"/>
      <c r="N8" s="18"/>
      <c r="O8" s="17"/>
      <c r="P8" s="18"/>
      <c r="Q8" s="17"/>
      <c r="R8" s="17"/>
      <c r="S8" s="17"/>
      <c r="T8" s="17"/>
      <c r="U8" s="17"/>
      <c r="V8" s="17" t="s">
        <v>1441</v>
      </c>
      <c r="W8" s="17"/>
    </row>
    <row r="9" spans="1:23" ht="54" x14ac:dyDescent="0.25">
      <c r="A9" s="71"/>
      <c r="B9" s="48">
        <v>5</v>
      </c>
      <c r="C9" s="17" t="s">
        <v>1444</v>
      </c>
      <c r="D9" s="17"/>
      <c r="E9" s="18"/>
      <c r="F9" s="18"/>
      <c r="G9" s="18"/>
      <c r="H9" s="18"/>
      <c r="I9" s="17"/>
      <c r="J9" s="18"/>
      <c r="K9" s="18"/>
      <c r="L9" s="17"/>
      <c r="M9" s="18"/>
      <c r="N9" s="18"/>
      <c r="O9" s="17"/>
      <c r="P9" s="18"/>
      <c r="Q9" s="17"/>
      <c r="R9" s="17"/>
      <c r="S9" s="17"/>
      <c r="T9" s="17"/>
      <c r="U9" s="17"/>
      <c r="V9" s="17" t="s">
        <v>1441</v>
      </c>
      <c r="W9" s="70"/>
    </row>
    <row r="10" spans="1:23" ht="54" x14ac:dyDescent="0.25">
      <c r="A10" s="71"/>
      <c r="B10" s="48">
        <v>6</v>
      </c>
      <c r="C10" s="17" t="s">
        <v>1445</v>
      </c>
      <c r="D10" s="17"/>
      <c r="E10" s="18" t="s">
        <v>63</v>
      </c>
      <c r="F10" s="396">
        <v>0.79759999999999998</v>
      </c>
      <c r="G10" s="199">
        <v>0.98</v>
      </c>
      <c r="H10" s="396">
        <v>0.8</v>
      </c>
      <c r="I10" s="17"/>
      <c r="J10" s="18" t="s">
        <v>75</v>
      </c>
      <c r="K10" s="199">
        <v>0.85</v>
      </c>
      <c r="L10" s="17" t="s">
        <v>1438</v>
      </c>
      <c r="M10" s="18" t="s">
        <v>75</v>
      </c>
      <c r="N10" s="199">
        <v>0.98</v>
      </c>
      <c r="O10" s="17" t="s">
        <v>1438</v>
      </c>
      <c r="P10" s="18" t="s">
        <v>75</v>
      </c>
      <c r="Q10" s="17" t="s">
        <v>1446</v>
      </c>
      <c r="R10" s="17"/>
      <c r="S10" s="17"/>
      <c r="T10" s="17" t="s">
        <v>1439</v>
      </c>
      <c r="U10" s="17" t="s">
        <v>1447</v>
      </c>
      <c r="V10" s="17" t="s">
        <v>1441</v>
      </c>
      <c r="W10" s="17"/>
    </row>
    <row r="11" spans="1:23" ht="72" x14ac:dyDescent="0.25">
      <c r="A11" s="71"/>
      <c r="B11" s="48">
        <v>7</v>
      </c>
      <c r="C11" s="17" t="s">
        <v>1448</v>
      </c>
      <c r="D11" s="17"/>
      <c r="E11" s="18" t="s">
        <v>63</v>
      </c>
      <c r="F11" s="18">
        <v>2.82</v>
      </c>
      <c r="G11" s="199">
        <v>0.01</v>
      </c>
      <c r="H11" s="18">
        <v>2.82</v>
      </c>
      <c r="I11" s="17"/>
      <c r="J11" s="18" t="s">
        <v>75</v>
      </c>
      <c r="K11" s="199">
        <v>0.02</v>
      </c>
      <c r="L11" s="17" t="s">
        <v>1438</v>
      </c>
      <c r="M11" s="18" t="s">
        <v>75</v>
      </c>
      <c r="N11" s="199">
        <v>0.01</v>
      </c>
      <c r="O11" s="17" t="s">
        <v>1438</v>
      </c>
      <c r="P11" s="18" t="s">
        <v>75</v>
      </c>
      <c r="Q11" s="17"/>
      <c r="R11" s="17"/>
      <c r="S11" s="17"/>
      <c r="T11" s="17" t="s">
        <v>1439</v>
      </c>
      <c r="U11" s="17" t="s">
        <v>1447</v>
      </c>
      <c r="V11" s="17" t="s">
        <v>1441</v>
      </c>
      <c r="W11" s="17"/>
    </row>
    <row r="12" spans="1:23" ht="72" x14ac:dyDescent="0.25">
      <c r="A12" s="71"/>
      <c r="B12" s="48">
        <v>8</v>
      </c>
      <c r="C12" s="17" t="s">
        <v>1449</v>
      </c>
      <c r="D12" s="17"/>
      <c r="E12" s="18" t="s">
        <v>63</v>
      </c>
      <c r="F12" s="18">
        <v>9.48</v>
      </c>
      <c r="G12" s="199">
        <v>0.01</v>
      </c>
      <c r="H12" s="18">
        <v>9.48</v>
      </c>
      <c r="I12" s="17"/>
      <c r="J12" s="18" t="s">
        <v>75</v>
      </c>
      <c r="K12" s="199">
        <v>7.0000000000000007E-2</v>
      </c>
      <c r="L12" s="17" t="s">
        <v>1438</v>
      </c>
      <c r="M12" s="18" t="s">
        <v>75</v>
      </c>
      <c r="N12" s="199">
        <v>0.05</v>
      </c>
      <c r="O12" s="17" t="s">
        <v>1438</v>
      </c>
      <c r="P12" s="18" t="s">
        <v>75</v>
      </c>
      <c r="Q12" s="17"/>
      <c r="R12" s="17"/>
      <c r="S12" s="17"/>
      <c r="T12" s="17" t="s">
        <v>1439</v>
      </c>
      <c r="U12" s="17" t="s">
        <v>1447</v>
      </c>
      <c r="V12" s="17" t="s">
        <v>1441</v>
      </c>
      <c r="W12" s="17"/>
    </row>
    <row r="13" spans="1:23" ht="72" x14ac:dyDescent="0.25">
      <c r="A13" s="71"/>
      <c r="B13" s="48">
        <v>9</v>
      </c>
      <c r="C13" s="17" t="s">
        <v>1450</v>
      </c>
      <c r="D13" s="17"/>
      <c r="E13" s="18" t="s">
        <v>63</v>
      </c>
      <c r="F13" s="18">
        <v>7.37</v>
      </c>
      <c r="G13" s="199">
        <v>0.03</v>
      </c>
      <c r="H13" s="18">
        <v>7.37</v>
      </c>
      <c r="I13" s="17"/>
      <c r="J13" s="18" t="s">
        <v>75</v>
      </c>
      <c r="K13" s="199">
        <v>0.05</v>
      </c>
      <c r="L13" s="17" t="s">
        <v>1438</v>
      </c>
      <c r="M13" s="18" t="s">
        <v>75</v>
      </c>
      <c r="N13" s="199">
        <v>0.04</v>
      </c>
      <c r="O13" s="17" t="s">
        <v>1438</v>
      </c>
      <c r="P13" s="18" t="s">
        <v>75</v>
      </c>
      <c r="Q13" s="17"/>
      <c r="R13" s="17"/>
      <c r="S13" s="17"/>
      <c r="T13" s="17" t="s">
        <v>1439</v>
      </c>
      <c r="U13" s="17" t="s">
        <v>1447</v>
      </c>
      <c r="V13" s="17" t="s">
        <v>1441</v>
      </c>
      <c r="W13" s="17"/>
    </row>
    <row r="14" spans="1:23" ht="54" x14ac:dyDescent="0.25">
      <c r="A14" s="71"/>
      <c r="B14" s="48">
        <v>10</v>
      </c>
      <c r="C14" s="17" t="s">
        <v>1451</v>
      </c>
      <c r="D14" s="17"/>
      <c r="E14" s="18" t="s">
        <v>63</v>
      </c>
      <c r="F14" s="199">
        <v>0.83</v>
      </c>
      <c r="G14" s="199">
        <v>0.98</v>
      </c>
      <c r="H14" s="199">
        <v>0.83</v>
      </c>
      <c r="I14" s="17"/>
      <c r="J14" s="18" t="s">
        <v>75</v>
      </c>
      <c r="K14" s="199">
        <v>0.9</v>
      </c>
      <c r="L14" s="17"/>
      <c r="M14" s="18"/>
      <c r="N14" s="199">
        <v>0.98</v>
      </c>
      <c r="O14" s="17"/>
      <c r="P14" s="18"/>
      <c r="Q14" s="17"/>
      <c r="R14" s="17"/>
      <c r="S14" s="17"/>
      <c r="T14" s="17"/>
      <c r="U14" s="17"/>
      <c r="V14" s="17" t="s">
        <v>1441</v>
      </c>
      <c r="W14" s="17"/>
    </row>
    <row r="15" spans="1:23" ht="54" x14ac:dyDescent="0.25">
      <c r="A15" s="71"/>
      <c r="B15" s="48">
        <v>11</v>
      </c>
      <c r="C15" s="17" t="s">
        <v>1452</v>
      </c>
      <c r="D15" s="17"/>
      <c r="E15" s="18" t="s">
        <v>1453</v>
      </c>
      <c r="F15" s="18">
        <v>746</v>
      </c>
      <c r="G15" s="18">
        <v>746</v>
      </c>
      <c r="H15" s="18">
        <v>746</v>
      </c>
      <c r="I15" s="17" t="s">
        <v>1438</v>
      </c>
      <c r="J15" s="18" t="s">
        <v>75</v>
      </c>
      <c r="K15" s="18">
        <v>746</v>
      </c>
      <c r="L15" s="17" t="s">
        <v>1438</v>
      </c>
      <c r="M15" s="18" t="s">
        <v>75</v>
      </c>
      <c r="N15" s="18">
        <v>746</v>
      </c>
      <c r="O15" s="17" t="s">
        <v>1438</v>
      </c>
      <c r="P15" s="18" t="s">
        <v>75</v>
      </c>
      <c r="Q15" s="17" t="s">
        <v>1446</v>
      </c>
      <c r="R15" s="17"/>
      <c r="S15" s="17"/>
      <c r="T15" s="17" t="s">
        <v>1454</v>
      </c>
      <c r="U15" s="17" t="s">
        <v>30</v>
      </c>
      <c r="V15" s="17" t="s">
        <v>1455</v>
      </c>
      <c r="W15" s="17"/>
    </row>
    <row r="16" spans="1:23" x14ac:dyDescent="0.25">
      <c r="A16" s="71"/>
      <c r="B16" s="48">
        <v>12</v>
      </c>
      <c r="C16" s="17" t="s">
        <v>1456</v>
      </c>
      <c r="D16" s="17"/>
      <c r="E16" s="18"/>
      <c r="F16" s="17"/>
      <c r="G16" s="17"/>
      <c r="H16" s="17"/>
      <c r="I16" s="17"/>
      <c r="J16" s="17"/>
      <c r="K16" s="17"/>
      <c r="L16" s="17"/>
      <c r="M16" s="17"/>
      <c r="N16" s="17"/>
      <c r="O16" s="17"/>
      <c r="P16" s="17"/>
      <c r="Q16" s="17"/>
      <c r="R16" s="17"/>
      <c r="S16" s="17"/>
      <c r="T16" s="17"/>
      <c r="U16" s="17"/>
      <c r="V16" s="17"/>
      <c r="W16" s="17"/>
    </row>
    <row r="17" spans="1:23" ht="90" x14ac:dyDescent="0.25">
      <c r="A17" s="71"/>
      <c r="B17" s="48">
        <v>13</v>
      </c>
      <c r="C17" s="17" t="s">
        <v>1457</v>
      </c>
      <c r="D17" s="17"/>
      <c r="E17" s="18"/>
      <c r="F17" s="17" t="s">
        <v>1458</v>
      </c>
      <c r="G17" s="17"/>
      <c r="H17" s="17" t="s">
        <v>1458</v>
      </c>
      <c r="I17" s="17"/>
      <c r="J17" s="17"/>
      <c r="K17" s="17"/>
      <c r="L17" s="17"/>
      <c r="M17" s="17"/>
      <c r="N17" s="17"/>
      <c r="O17" s="17"/>
      <c r="P17" s="17"/>
      <c r="Q17" s="17"/>
      <c r="R17" s="17"/>
      <c r="S17" s="17"/>
      <c r="T17" s="17"/>
      <c r="U17" s="17"/>
      <c r="V17" s="17"/>
      <c r="W17" s="17"/>
    </row>
    <row r="18" spans="1:23" x14ac:dyDescent="0.25">
      <c r="A18" s="71"/>
      <c r="B18" s="48">
        <v>14</v>
      </c>
      <c r="C18" s="17" t="s">
        <v>1459</v>
      </c>
      <c r="D18" s="17"/>
      <c r="E18" s="18"/>
      <c r="F18" s="17"/>
      <c r="G18" s="17"/>
      <c r="H18" s="17"/>
      <c r="I18" s="17"/>
      <c r="J18" s="17"/>
      <c r="K18" s="17"/>
      <c r="L18" s="17"/>
      <c r="M18" s="17"/>
      <c r="N18" s="17"/>
      <c r="O18" s="17"/>
      <c r="P18" s="17"/>
      <c r="Q18" s="17"/>
      <c r="R18" s="17"/>
      <c r="S18" s="17"/>
      <c r="T18" s="17"/>
      <c r="U18" s="17"/>
      <c r="V18" s="17"/>
      <c r="W18" s="17"/>
    </row>
    <row r="19" spans="1:23" x14ac:dyDescent="0.25">
      <c r="A19" s="71">
        <v>2</v>
      </c>
      <c r="B19" s="72" t="s">
        <v>1460</v>
      </c>
      <c r="C19" s="72"/>
      <c r="D19" s="72"/>
      <c r="E19" s="72"/>
      <c r="F19" s="72"/>
      <c r="G19" s="72"/>
      <c r="H19" s="72"/>
      <c r="I19" s="72"/>
      <c r="J19" s="72"/>
      <c r="K19" s="72"/>
      <c r="L19" s="72"/>
      <c r="M19" s="72"/>
      <c r="N19" s="72"/>
      <c r="O19" s="72"/>
      <c r="P19" s="72"/>
      <c r="Q19" s="72"/>
      <c r="R19" s="72"/>
      <c r="S19" s="72"/>
      <c r="T19" s="72"/>
      <c r="U19" s="72"/>
      <c r="V19" s="72"/>
      <c r="W19" s="72"/>
    </row>
    <row r="20" spans="1:23" ht="54" x14ac:dyDescent="0.25">
      <c r="A20" s="71"/>
      <c r="B20" s="48">
        <v>1</v>
      </c>
      <c r="C20" s="17" t="s">
        <v>1461</v>
      </c>
      <c r="D20" s="17" t="s">
        <v>1462</v>
      </c>
      <c r="E20" s="18" t="s">
        <v>1463</v>
      </c>
      <c r="F20" s="18">
        <v>2000</v>
      </c>
      <c r="G20" s="18">
        <v>4000</v>
      </c>
      <c r="H20" s="17"/>
      <c r="I20" s="17"/>
      <c r="J20" s="17"/>
      <c r="K20" s="18">
        <v>200</v>
      </c>
      <c r="L20" s="18">
        <v>0</v>
      </c>
      <c r="M20" s="17" t="s">
        <v>207</v>
      </c>
      <c r="N20" s="18">
        <v>1800</v>
      </c>
      <c r="O20" s="18">
        <v>153000</v>
      </c>
      <c r="P20" s="18" t="s">
        <v>1464</v>
      </c>
      <c r="Q20" s="17"/>
      <c r="R20" s="17"/>
      <c r="S20" s="17"/>
      <c r="T20" s="17" t="s">
        <v>1439</v>
      </c>
      <c r="U20" s="17"/>
      <c r="V20" s="17"/>
      <c r="W20" s="17"/>
    </row>
    <row r="21" spans="1:23" ht="72" x14ac:dyDescent="0.25">
      <c r="A21" s="71"/>
      <c r="B21" s="48">
        <v>2</v>
      </c>
      <c r="C21" s="17"/>
      <c r="D21" s="17" t="s">
        <v>1465</v>
      </c>
      <c r="E21" s="18" t="s">
        <v>1463</v>
      </c>
      <c r="F21" s="18">
        <v>0</v>
      </c>
      <c r="G21" s="18">
        <v>75</v>
      </c>
      <c r="H21" s="17"/>
      <c r="I21" s="17"/>
      <c r="J21" s="17"/>
      <c r="K21" s="18">
        <v>25</v>
      </c>
      <c r="L21" s="18">
        <v>0</v>
      </c>
      <c r="M21" s="17" t="s">
        <v>28</v>
      </c>
      <c r="N21" s="18">
        <v>50</v>
      </c>
      <c r="O21" s="18">
        <v>0</v>
      </c>
      <c r="P21" s="18"/>
      <c r="Q21" s="17"/>
      <c r="R21" s="17"/>
      <c r="S21" s="17"/>
      <c r="T21" s="17"/>
      <c r="U21" s="17"/>
      <c r="V21" s="17"/>
      <c r="W21" s="17"/>
    </row>
    <row r="22" spans="1:23" ht="54" x14ac:dyDescent="0.25">
      <c r="A22" s="71"/>
      <c r="B22" s="48">
        <v>3</v>
      </c>
      <c r="C22" s="17" t="s">
        <v>1466</v>
      </c>
      <c r="D22" s="17" t="s">
        <v>1467</v>
      </c>
      <c r="E22" s="18" t="s">
        <v>63</v>
      </c>
      <c r="F22" s="398">
        <v>86</v>
      </c>
      <c r="G22" s="18">
        <v>95</v>
      </c>
      <c r="H22" s="17"/>
      <c r="I22" s="17"/>
      <c r="J22" s="17"/>
      <c r="K22" s="18">
        <v>0</v>
      </c>
      <c r="L22" s="18">
        <v>0</v>
      </c>
      <c r="M22" s="17" t="s">
        <v>28</v>
      </c>
      <c r="N22" s="18" t="s">
        <v>28</v>
      </c>
      <c r="O22" s="18">
        <v>0</v>
      </c>
      <c r="P22" s="18"/>
      <c r="Q22" s="17"/>
      <c r="R22" s="17"/>
      <c r="S22" s="17"/>
      <c r="T22" s="17"/>
      <c r="U22" s="17"/>
      <c r="V22" s="17"/>
      <c r="W22" s="17"/>
    </row>
    <row r="23" spans="1:23" ht="72" x14ac:dyDescent="0.25">
      <c r="A23" s="71"/>
      <c r="B23" s="48">
        <v>4</v>
      </c>
      <c r="C23" s="70" t="s">
        <v>1456</v>
      </c>
      <c r="D23" s="235" t="s">
        <v>1468</v>
      </c>
      <c r="E23" s="18" t="s">
        <v>1463</v>
      </c>
      <c r="F23" s="18">
        <v>28000</v>
      </c>
      <c r="G23" s="18">
        <v>45000</v>
      </c>
      <c r="H23" s="17"/>
      <c r="I23" s="17"/>
      <c r="J23" s="17"/>
      <c r="K23" s="18">
        <v>7000</v>
      </c>
      <c r="L23" s="18">
        <v>35</v>
      </c>
      <c r="M23" s="17" t="s">
        <v>1469</v>
      </c>
      <c r="N23" s="18">
        <v>10000</v>
      </c>
      <c r="O23" s="18">
        <v>50</v>
      </c>
      <c r="P23" s="18" t="s">
        <v>1464</v>
      </c>
      <c r="Q23" s="17"/>
      <c r="R23" s="17"/>
      <c r="S23" s="17"/>
      <c r="T23" s="17"/>
      <c r="U23" s="17"/>
      <c r="V23" s="17"/>
      <c r="W23" s="17"/>
    </row>
    <row r="24" spans="1:23" ht="36" x14ac:dyDescent="0.25">
      <c r="A24" s="71"/>
      <c r="B24" s="48">
        <v>5</v>
      </c>
      <c r="C24" s="17"/>
      <c r="D24" s="17" t="s">
        <v>1470</v>
      </c>
      <c r="E24" s="18" t="s">
        <v>1463</v>
      </c>
      <c r="F24" s="18">
        <v>8588</v>
      </c>
      <c r="G24" s="18">
        <v>17588</v>
      </c>
      <c r="H24" s="17"/>
      <c r="I24" s="17"/>
      <c r="J24" s="17"/>
      <c r="K24" s="18">
        <v>9000</v>
      </c>
      <c r="L24" s="18">
        <v>50000</v>
      </c>
      <c r="M24" s="17" t="s">
        <v>207</v>
      </c>
      <c r="N24" s="18"/>
      <c r="O24" s="18"/>
      <c r="P24" s="18"/>
      <c r="Q24" s="17"/>
      <c r="R24" s="17"/>
      <c r="S24" s="17"/>
      <c r="T24" s="17"/>
      <c r="U24" s="17"/>
      <c r="V24" s="17"/>
      <c r="W24" s="17"/>
    </row>
    <row r="25" spans="1:23" ht="54" x14ac:dyDescent="0.25">
      <c r="A25" s="71"/>
      <c r="B25" s="48">
        <v>6</v>
      </c>
      <c r="C25" s="17"/>
      <c r="D25" s="17" t="s">
        <v>1471</v>
      </c>
      <c r="E25" s="18" t="s">
        <v>1463</v>
      </c>
      <c r="F25" s="18">
        <v>30000</v>
      </c>
      <c r="G25" s="18">
        <v>50000</v>
      </c>
      <c r="H25" s="17"/>
      <c r="I25" s="17"/>
      <c r="J25" s="17"/>
      <c r="K25" s="18">
        <v>10000</v>
      </c>
      <c r="L25" s="18">
        <v>0</v>
      </c>
      <c r="M25" s="17"/>
      <c r="N25" s="18">
        <v>10000</v>
      </c>
      <c r="O25" s="18">
        <v>0</v>
      </c>
      <c r="P25" s="18"/>
      <c r="Q25" s="17"/>
      <c r="R25" s="17"/>
      <c r="S25" s="17"/>
      <c r="T25" s="17"/>
      <c r="U25" s="17"/>
      <c r="V25" s="17"/>
      <c r="W25" s="17"/>
    </row>
    <row r="26" spans="1:23" ht="54" x14ac:dyDescent="0.25">
      <c r="A26" s="71"/>
      <c r="B26" s="48">
        <v>7</v>
      </c>
      <c r="C26" s="17"/>
      <c r="D26" s="17" t="s">
        <v>1472</v>
      </c>
      <c r="E26" s="18" t="s">
        <v>1463</v>
      </c>
      <c r="F26" s="18">
        <v>0</v>
      </c>
      <c r="G26" s="18">
        <v>359</v>
      </c>
      <c r="H26" s="17"/>
      <c r="I26" s="17"/>
      <c r="J26" s="17"/>
      <c r="K26" s="18">
        <v>104</v>
      </c>
      <c r="L26" s="18">
        <v>21</v>
      </c>
      <c r="M26" s="17" t="s">
        <v>75</v>
      </c>
      <c r="N26" s="18">
        <v>359</v>
      </c>
      <c r="O26" s="18">
        <v>75</v>
      </c>
      <c r="P26" s="18" t="s">
        <v>75</v>
      </c>
      <c r="Q26" s="17"/>
      <c r="R26" s="17"/>
      <c r="S26" s="17"/>
      <c r="T26" s="17"/>
      <c r="U26" s="17"/>
      <c r="V26" s="17"/>
      <c r="W26" s="17"/>
    </row>
    <row r="27" spans="1:23" ht="36" x14ac:dyDescent="0.25">
      <c r="A27" s="71"/>
      <c r="B27" s="48">
        <v>8</v>
      </c>
      <c r="C27" s="17"/>
      <c r="D27" s="17" t="s">
        <v>1473</v>
      </c>
      <c r="E27" s="18" t="s">
        <v>1463</v>
      </c>
      <c r="F27" s="18">
        <v>8588</v>
      </c>
      <c r="G27" s="18">
        <v>17588</v>
      </c>
      <c r="H27" s="17"/>
      <c r="I27" s="17"/>
      <c r="J27" s="17"/>
      <c r="K27" s="18">
        <v>8588</v>
      </c>
      <c r="L27" s="18">
        <v>430</v>
      </c>
      <c r="M27" s="17" t="s">
        <v>75</v>
      </c>
      <c r="N27" s="18">
        <v>17588</v>
      </c>
      <c r="O27" s="18">
        <v>880</v>
      </c>
      <c r="P27" s="18" t="s">
        <v>75</v>
      </c>
      <c r="Q27" s="17"/>
      <c r="R27" s="17"/>
      <c r="S27" s="17"/>
      <c r="T27" s="17"/>
      <c r="U27" s="17"/>
      <c r="V27" s="17"/>
      <c r="W27" s="17"/>
    </row>
    <row r="28" spans="1:23" ht="108" x14ac:dyDescent="0.25">
      <c r="A28" s="71"/>
      <c r="B28" s="48">
        <v>9</v>
      </c>
      <c r="C28" s="17"/>
      <c r="D28" s="17" t="s">
        <v>1474</v>
      </c>
      <c r="E28" s="18" t="s">
        <v>1463</v>
      </c>
      <c r="F28" s="18">
        <v>10000</v>
      </c>
      <c r="G28" s="18">
        <v>45000</v>
      </c>
      <c r="H28" s="17"/>
      <c r="I28" s="17"/>
      <c r="J28" s="17"/>
      <c r="K28" s="18">
        <v>10000</v>
      </c>
      <c r="L28" s="18">
        <f>22.2*500</f>
        <v>11100</v>
      </c>
      <c r="M28" s="17" t="s">
        <v>75</v>
      </c>
      <c r="N28" s="18">
        <v>20000</v>
      </c>
      <c r="O28" s="18">
        <f>22.2*1500</f>
        <v>33300</v>
      </c>
      <c r="P28" s="18" t="s">
        <v>75</v>
      </c>
      <c r="Q28" s="17"/>
      <c r="R28" s="17"/>
      <c r="S28" s="17"/>
      <c r="T28" s="17"/>
      <c r="U28" s="17"/>
      <c r="V28" s="17"/>
      <c r="W28" s="17"/>
    </row>
    <row r="29" spans="1:23" x14ac:dyDescent="0.25">
      <c r="A29" s="71">
        <v>3</v>
      </c>
      <c r="B29" s="72" t="s">
        <v>1475</v>
      </c>
      <c r="C29" s="72"/>
      <c r="D29" s="72"/>
      <c r="E29" s="72"/>
      <c r="F29" s="72"/>
      <c r="G29" s="72"/>
      <c r="H29" s="72"/>
      <c r="I29" s="72"/>
      <c r="J29" s="72"/>
      <c r="K29" s="72"/>
      <c r="L29" s="72"/>
      <c r="M29" s="72"/>
      <c r="N29" s="72"/>
      <c r="O29" s="72"/>
      <c r="P29" s="72"/>
      <c r="Q29" s="72"/>
      <c r="R29" s="72"/>
      <c r="S29" s="72"/>
      <c r="T29" s="72"/>
      <c r="U29" s="72"/>
      <c r="V29" s="72"/>
      <c r="W29" s="72"/>
    </row>
    <row r="30" spans="1:23" ht="108" x14ac:dyDescent="0.25">
      <c r="A30" s="71"/>
      <c r="B30" s="48">
        <v>1</v>
      </c>
      <c r="C30" s="17" t="s">
        <v>1476</v>
      </c>
      <c r="D30" s="31" t="s">
        <v>1477</v>
      </c>
      <c r="E30" s="48" t="s">
        <v>1478</v>
      </c>
      <c r="F30" s="48">
        <v>5.12</v>
      </c>
      <c r="G30" s="48" t="s">
        <v>1479</v>
      </c>
      <c r="H30" s="48" t="s">
        <v>1480</v>
      </c>
      <c r="I30" s="48">
        <v>22822</v>
      </c>
      <c r="J30" s="17" t="s">
        <v>1481</v>
      </c>
      <c r="K30" s="48">
        <v>2.6749999999999998</v>
      </c>
      <c r="L30" s="48">
        <v>72000</v>
      </c>
      <c r="M30" s="17" t="s">
        <v>1482</v>
      </c>
      <c r="N30" s="48">
        <v>3</v>
      </c>
      <c r="O30" s="48">
        <v>82200</v>
      </c>
      <c r="P30" s="17" t="s">
        <v>1483</v>
      </c>
      <c r="Q30" s="70"/>
      <c r="R30" s="70"/>
      <c r="S30" s="70" t="s">
        <v>1484</v>
      </c>
      <c r="T30" s="70" t="s">
        <v>1485</v>
      </c>
      <c r="U30" s="70" t="s">
        <v>30</v>
      </c>
      <c r="V30" s="70"/>
      <c r="W30" s="31" t="s">
        <v>1486</v>
      </c>
    </row>
    <row r="31" spans="1:23" x14ac:dyDescent="0.25">
      <c r="A31" s="71">
        <v>4</v>
      </c>
      <c r="B31" s="72" t="s">
        <v>1487</v>
      </c>
      <c r="C31" s="72"/>
      <c r="D31" s="72"/>
      <c r="E31" s="72"/>
      <c r="F31" s="72"/>
      <c r="G31" s="72"/>
      <c r="H31" s="72"/>
      <c r="I31" s="72"/>
      <c r="J31" s="72"/>
      <c r="K31" s="72"/>
      <c r="L31" s="72"/>
      <c r="M31" s="72"/>
      <c r="N31" s="72"/>
      <c r="O31" s="72"/>
      <c r="P31" s="72"/>
      <c r="Q31" s="72"/>
      <c r="R31" s="72"/>
      <c r="S31" s="72"/>
      <c r="T31" s="72"/>
      <c r="U31" s="72"/>
      <c r="V31" s="72"/>
      <c r="W31" s="72"/>
    </row>
    <row r="32" spans="1:23" ht="72" x14ac:dyDescent="0.25">
      <c r="A32" s="71"/>
      <c r="B32" s="48">
        <v>1</v>
      </c>
      <c r="C32" s="31" t="s">
        <v>1488</v>
      </c>
      <c r="D32" s="17" t="s">
        <v>1489</v>
      </c>
      <c r="E32" s="17" t="s">
        <v>1490</v>
      </c>
      <c r="F32" s="70">
        <v>519596</v>
      </c>
      <c r="G32" s="70">
        <v>2100000</v>
      </c>
      <c r="H32" s="70">
        <v>758520</v>
      </c>
      <c r="I32" s="70">
        <v>160.01</v>
      </c>
      <c r="J32" s="70" t="s">
        <v>1491</v>
      </c>
      <c r="K32" s="70">
        <v>235472</v>
      </c>
      <c r="L32" s="70">
        <v>49.05</v>
      </c>
      <c r="M32" s="17" t="s">
        <v>1491</v>
      </c>
      <c r="N32" s="70">
        <v>750000</v>
      </c>
      <c r="O32" s="70">
        <v>168.75</v>
      </c>
      <c r="P32" s="17" t="s">
        <v>1491</v>
      </c>
      <c r="Q32" s="70"/>
      <c r="R32" s="70"/>
      <c r="S32" s="70"/>
      <c r="T32" s="17" t="s">
        <v>1492</v>
      </c>
      <c r="U32" s="70" t="s">
        <v>30</v>
      </c>
      <c r="V32" s="17" t="s">
        <v>212</v>
      </c>
      <c r="W32" s="17" t="s">
        <v>1493</v>
      </c>
    </row>
    <row r="33" spans="1:23" ht="54" x14ac:dyDescent="0.25">
      <c r="A33" s="71"/>
      <c r="B33" s="48">
        <v>2</v>
      </c>
      <c r="C33" s="31"/>
      <c r="D33" s="17" t="s">
        <v>1494</v>
      </c>
      <c r="E33" s="17" t="s">
        <v>1490</v>
      </c>
      <c r="F33" s="70">
        <v>1364070</v>
      </c>
      <c r="G33" s="70">
        <v>5277622</v>
      </c>
      <c r="H33" s="70">
        <v>1878452</v>
      </c>
      <c r="I33" s="70">
        <v>535.37</v>
      </c>
      <c r="J33" s="31" t="s">
        <v>1495</v>
      </c>
      <c r="K33" s="70">
        <v>38619</v>
      </c>
      <c r="L33" s="70">
        <v>11.56</v>
      </c>
      <c r="M33" s="31" t="s">
        <v>1495</v>
      </c>
      <c r="N33" s="70">
        <v>1845718</v>
      </c>
      <c r="O33" s="70">
        <v>562.32000000000005</v>
      </c>
      <c r="P33" s="31" t="s">
        <v>1495</v>
      </c>
      <c r="Q33" s="70"/>
      <c r="R33" s="70"/>
      <c r="S33" s="70"/>
      <c r="T33" s="17" t="s">
        <v>1492</v>
      </c>
      <c r="U33" s="70" t="s">
        <v>30</v>
      </c>
      <c r="V33" s="17" t="s">
        <v>212</v>
      </c>
      <c r="W33" s="17" t="s">
        <v>1493</v>
      </c>
    </row>
    <row r="34" spans="1:23" ht="72" x14ac:dyDescent="0.25">
      <c r="A34" s="71"/>
      <c r="B34" s="48">
        <v>3</v>
      </c>
      <c r="C34" s="31"/>
      <c r="D34" s="17" t="s">
        <v>1496</v>
      </c>
      <c r="E34" s="17" t="s">
        <v>1490</v>
      </c>
      <c r="F34" s="70">
        <v>1113176</v>
      </c>
      <c r="G34" s="70">
        <v>3783000</v>
      </c>
      <c r="H34" s="70">
        <v>1269462</v>
      </c>
      <c r="I34" s="70">
        <v>551.28</v>
      </c>
      <c r="J34" s="31" t="s">
        <v>246</v>
      </c>
      <c r="K34" s="70">
        <v>10772</v>
      </c>
      <c r="L34" s="70">
        <v>3.74</v>
      </c>
      <c r="M34" s="31" t="s">
        <v>246</v>
      </c>
      <c r="N34" s="70">
        <v>1323000</v>
      </c>
      <c r="O34" s="70">
        <v>607.79</v>
      </c>
      <c r="P34" s="31" t="s">
        <v>246</v>
      </c>
      <c r="Q34" s="70"/>
      <c r="R34" s="70"/>
      <c r="S34" s="70"/>
      <c r="T34" s="17" t="s">
        <v>1492</v>
      </c>
      <c r="U34" s="70" t="s">
        <v>30</v>
      </c>
      <c r="V34" s="17" t="s">
        <v>212</v>
      </c>
      <c r="W34" s="17" t="s">
        <v>1493</v>
      </c>
    </row>
    <row r="35" spans="1:23" x14ac:dyDescent="0.25">
      <c r="A35" s="71">
        <v>5</v>
      </c>
      <c r="B35" s="72" t="s">
        <v>1497</v>
      </c>
      <c r="C35" s="72"/>
      <c r="D35" s="72"/>
      <c r="E35" s="72"/>
      <c r="F35" s="72"/>
      <c r="G35" s="72"/>
      <c r="H35" s="72"/>
      <c r="I35" s="72"/>
      <c r="J35" s="72"/>
      <c r="K35" s="72"/>
      <c r="L35" s="72"/>
      <c r="M35" s="72"/>
      <c r="N35" s="72"/>
      <c r="O35" s="72"/>
      <c r="P35" s="72"/>
      <c r="Q35" s="72"/>
      <c r="R35" s="72"/>
      <c r="S35" s="72"/>
      <c r="T35" s="72"/>
      <c r="U35" s="72"/>
      <c r="V35" s="72"/>
      <c r="W35" s="72"/>
    </row>
    <row r="36" spans="1:23" ht="108" x14ac:dyDescent="0.25">
      <c r="A36" s="203"/>
      <c r="B36" s="48">
        <v>1</v>
      </c>
      <c r="C36" s="18" t="s">
        <v>1498</v>
      </c>
      <c r="D36" s="48" t="s">
        <v>211</v>
      </c>
      <c r="E36" s="48" t="s">
        <v>1499</v>
      </c>
      <c r="F36" s="399">
        <v>25550</v>
      </c>
      <c r="G36" s="399">
        <v>34008</v>
      </c>
      <c r="H36" s="399">
        <v>25550</v>
      </c>
      <c r="I36" s="400">
        <v>41400</v>
      </c>
      <c r="J36" s="17" t="s">
        <v>1500</v>
      </c>
      <c r="K36" s="399">
        <v>30916</v>
      </c>
      <c r="L36" s="400">
        <v>45540</v>
      </c>
      <c r="M36" s="17" t="s">
        <v>1500</v>
      </c>
      <c r="N36" s="399">
        <v>34008</v>
      </c>
      <c r="O36" s="21">
        <v>50094</v>
      </c>
      <c r="P36" s="257" t="s">
        <v>1500</v>
      </c>
      <c r="Q36" s="48" t="s">
        <v>211</v>
      </c>
      <c r="R36" s="48" t="s">
        <v>211</v>
      </c>
      <c r="S36" s="48" t="s">
        <v>211</v>
      </c>
      <c r="T36" s="102" t="s">
        <v>1501</v>
      </c>
      <c r="U36" s="100" t="s">
        <v>30</v>
      </c>
      <c r="V36" s="18" t="s">
        <v>212</v>
      </c>
      <c r="W36" s="48" t="s">
        <v>1502</v>
      </c>
    </row>
    <row r="37" spans="1:23" ht="252" x14ac:dyDescent="0.25">
      <c r="A37" s="203"/>
      <c r="B37" s="48">
        <v>2</v>
      </c>
      <c r="C37" s="18" t="s">
        <v>254</v>
      </c>
      <c r="D37" s="17" t="s">
        <v>1503</v>
      </c>
      <c r="E37" s="48" t="s">
        <v>1499</v>
      </c>
      <c r="F37" s="401">
        <v>199000</v>
      </c>
      <c r="G37" s="401">
        <v>241000</v>
      </c>
      <c r="H37" s="401">
        <v>199000</v>
      </c>
      <c r="I37" s="400">
        <v>4472</v>
      </c>
      <c r="J37" s="17" t="s">
        <v>1504</v>
      </c>
      <c r="K37" s="401">
        <v>219000</v>
      </c>
      <c r="L37" s="400">
        <v>4919</v>
      </c>
      <c r="M37" s="17" t="s">
        <v>1504</v>
      </c>
      <c r="N37" s="401">
        <v>241000</v>
      </c>
      <c r="O37" s="400">
        <v>5411</v>
      </c>
      <c r="P37" s="257" t="s">
        <v>1504</v>
      </c>
      <c r="Q37" s="17" t="s">
        <v>1503</v>
      </c>
      <c r="R37" s="48" t="s">
        <v>211</v>
      </c>
      <c r="S37" s="48" t="s">
        <v>211</v>
      </c>
      <c r="T37" s="102" t="s">
        <v>1501</v>
      </c>
      <c r="U37" s="100" t="s">
        <v>30</v>
      </c>
      <c r="V37" s="18" t="s">
        <v>212</v>
      </c>
      <c r="W37" s="48" t="s">
        <v>1502</v>
      </c>
    </row>
    <row r="38" spans="1:23" ht="252" x14ac:dyDescent="0.25">
      <c r="A38" s="203"/>
      <c r="B38" s="48">
        <v>3</v>
      </c>
      <c r="C38" s="18" t="s">
        <v>256</v>
      </c>
      <c r="D38" s="17" t="s">
        <v>1503</v>
      </c>
      <c r="E38" s="48" t="s">
        <v>1499</v>
      </c>
      <c r="F38" s="401">
        <v>160000</v>
      </c>
      <c r="G38" s="401">
        <v>195000</v>
      </c>
      <c r="H38" s="401">
        <v>160000</v>
      </c>
      <c r="I38" s="400">
        <v>504</v>
      </c>
      <c r="J38" s="17" t="s">
        <v>1500</v>
      </c>
      <c r="K38" s="401">
        <v>176000</v>
      </c>
      <c r="L38" s="400">
        <v>560</v>
      </c>
      <c r="M38" s="17" t="s">
        <v>1500</v>
      </c>
      <c r="N38" s="401">
        <v>195000</v>
      </c>
      <c r="O38" s="400">
        <v>610</v>
      </c>
      <c r="P38" s="257" t="s">
        <v>1500</v>
      </c>
      <c r="Q38" s="17" t="s">
        <v>1503</v>
      </c>
      <c r="R38" s="48" t="s">
        <v>211</v>
      </c>
      <c r="S38" s="48" t="s">
        <v>211</v>
      </c>
      <c r="T38" s="102" t="s">
        <v>1501</v>
      </c>
      <c r="U38" s="100" t="s">
        <v>30</v>
      </c>
      <c r="V38" s="18" t="s">
        <v>212</v>
      </c>
      <c r="W38" s="18" t="s">
        <v>1502</v>
      </c>
    </row>
    <row r="39" spans="1:23" ht="252" x14ac:dyDescent="0.25">
      <c r="A39" s="203"/>
      <c r="B39" s="48">
        <v>4</v>
      </c>
      <c r="C39" s="102" t="s">
        <v>257</v>
      </c>
      <c r="D39" s="17" t="s">
        <v>1503</v>
      </c>
      <c r="E39" s="48" t="s">
        <v>1499</v>
      </c>
      <c r="F39" s="70">
        <v>19200</v>
      </c>
      <c r="G39" s="70">
        <v>23200</v>
      </c>
      <c r="H39" s="70">
        <v>19200</v>
      </c>
      <c r="I39" s="70">
        <v>323</v>
      </c>
      <c r="J39" s="17" t="s">
        <v>1500</v>
      </c>
      <c r="K39" s="70">
        <v>21100</v>
      </c>
      <c r="L39" s="402">
        <v>360</v>
      </c>
      <c r="M39" s="17" t="s">
        <v>1500</v>
      </c>
      <c r="N39" s="70">
        <v>23200</v>
      </c>
      <c r="O39" s="70">
        <v>391</v>
      </c>
      <c r="P39" s="257" t="s">
        <v>1500</v>
      </c>
      <c r="Q39" s="17" t="s">
        <v>1503</v>
      </c>
      <c r="R39" s="48" t="s">
        <v>211</v>
      </c>
      <c r="S39" s="48" t="s">
        <v>211</v>
      </c>
      <c r="T39" s="102" t="s">
        <v>1501</v>
      </c>
      <c r="U39" s="100" t="s">
        <v>30</v>
      </c>
      <c r="V39" s="18" t="s">
        <v>212</v>
      </c>
      <c r="W39" s="48" t="s">
        <v>1502</v>
      </c>
    </row>
    <row r="40" spans="1:23" ht="252" x14ac:dyDescent="0.25">
      <c r="A40" s="203"/>
      <c r="B40" s="100">
        <v>5</v>
      </c>
      <c r="C40" s="18" t="s">
        <v>1505</v>
      </c>
      <c r="D40" s="17" t="s">
        <v>1503</v>
      </c>
      <c r="E40" s="48" t="s">
        <v>1499</v>
      </c>
      <c r="F40" s="70">
        <v>199000</v>
      </c>
      <c r="G40" s="70">
        <v>241000</v>
      </c>
      <c r="H40" s="70">
        <v>199000</v>
      </c>
      <c r="I40" s="402">
        <v>4472</v>
      </c>
      <c r="J40" s="17" t="s">
        <v>1504</v>
      </c>
      <c r="K40" s="70">
        <v>219000</v>
      </c>
      <c r="L40" s="402">
        <v>4919</v>
      </c>
      <c r="M40" s="17" t="s">
        <v>1504</v>
      </c>
      <c r="N40" s="70">
        <v>241000</v>
      </c>
      <c r="O40" s="402">
        <v>5411</v>
      </c>
      <c r="P40" s="257" t="s">
        <v>1504</v>
      </c>
      <c r="Q40" s="17" t="s">
        <v>1503</v>
      </c>
      <c r="R40" s="48" t="s">
        <v>211</v>
      </c>
      <c r="S40" s="48" t="s">
        <v>211</v>
      </c>
      <c r="T40" s="102" t="s">
        <v>1501</v>
      </c>
      <c r="U40" s="100" t="s">
        <v>30</v>
      </c>
      <c r="V40" s="18" t="s">
        <v>212</v>
      </c>
      <c r="W40" s="48" t="s">
        <v>1502</v>
      </c>
    </row>
    <row r="41" spans="1:23" ht="252" x14ac:dyDescent="0.25">
      <c r="A41" s="203"/>
      <c r="B41" s="100">
        <v>6</v>
      </c>
      <c r="C41" s="18" t="s">
        <v>1506</v>
      </c>
      <c r="D41" s="17" t="s">
        <v>1503</v>
      </c>
      <c r="E41" s="48" t="s">
        <v>1499</v>
      </c>
      <c r="F41" s="70">
        <v>401000</v>
      </c>
      <c r="G41" s="70">
        <v>578000</v>
      </c>
      <c r="H41" s="70">
        <v>401000</v>
      </c>
      <c r="I41" s="402">
        <v>37281</v>
      </c>
      <c r="J41" s="17" t="s">
        <v>1504</v>
      </c>
      <c r="K41" s="70">
        <v>481000</v>
      </c>
      <c r="L41" s="402">
        <v>44737</v>
      </c>
      <c r="M41" s="17" t="s">
        <v>1504</v>
      </c>
      <c r="N41" s="70">
        <v>578000</v>
      </c>
      <c r="O41" s="402">
        <v>53684</v>
      </c>
      <c r="P41" s="257" t="s">
        <v>1504</v>
      </c>
      <c r="Q41" s="17" t="s">
        <v>1503</v>
      </c>
      <c r="R41" s="48" t="s">
        <v>211</v>
      </c>
      <c r="S41" s="48" t="s">
        <v>211</v>
      </c>
      <c r="T41" s="102" t="s">
        <v>1501</v>
      </c>
      <c r="U41" s="100" t="s">
        <v>30</v>
      </c>
      <c r="V41" s="18" t="s">
        <v>212</v>
      </c>
      <c r="W41" s="48" t="s">
        <v>1502</v>
      </c>
    </row>
    <row r="42" spans="1:23" ht="108" x14ac:dyDescent="0.25">
      <c r="A42" s="203"/>
      <c r="B42" s="100">
        <v>7</v>
      </c>
      <c r="C42" s="18" t="s">
        <v>1507</v>
      </c>
      <c r="D42" s="102" t="s">
        <v>211</v>
      </c>
      <c r="E42" s="48" t="s">
        <v>1499</v>
      </c>
      <c r="F42" s="70">
        <v>9</v>
      </c>
      <c r="G42" s="70">
        <v>9</v>
      </c>
      <c r="H42" s="70">
        <v>9</v>
      </c>
      <c r="I42" s="70">
        <v>8</v>
      </c>
      <c r="J42" s="17" t="s">
        <v>1508</v>
      </c>
      <c r="K42" s="70">
        <v>9</v>
      </c>
      <c r="L42" s="402">
        <v>8</v>
      </c>
      <c r="M42" s="17" t="s">
        <v>1508</v>
      </c>
      <c r="N42" s="70">
        <v>9</v>
      </c>
      <c r="O42" s="402">
        <v>8</v>
      </c>
      <c r="P42" s="257" t="s">
        <v>1508</v>
      </c>
      <c r="Q42" s="18" t="s">
        <v>211</v>
      </c>
      <c r="R42" s="48" t="s">
        <v>211</v>
      </c>
      <c r="S42" s="48" t="s">
        <v>211</v>
      </c>
      <c r="T42" s="102" t="s">
        <v>1501</v>
      </c>
      <c r="U42" s="100" t="s">
        <v>30</v>
      </c>
      <c r="V42" s="18" t="s">
        <v>212</v>
      </c>
      <c r="W42" s="48" t="s">
        <v>1502</v>
      </c>
    </row>
    <row r="43" spans="1:23" ht="108" x14ac:dyDescent="0.25">
      <c r="A43" s="203"/>
      <c r="B43" s="100">
        <v>8</v>
      </c>
      <c r="C43" s="18" t="s">
        <v>1509</v>
      </c>
      <c r="D43" s="102" t="s">
        <v>211</v>
      </c>
      <c r="E43" s="48" t="s">
        <v>1499</v>
      </c>
      <c r="F43" s="70">
        <v>120</v>
      </c>
      <c r="G43" s="70">
        <v>200</v>
      </c>
      <c r="H43" s="70">
        <v>120</v>
      </c>
      <c r="I43" s="402">
        <v>18</v>
      </c>
      <c r="J43" s="17" t="s">
        <v>1504</v>
      </c>
      <c r="K43" s="70">
        <v>150</v>
      </c>
      <c r="L43" s="402">
        <v>23</v>
      </c>
      <c r="M43" s="17" t="s">
        <v>1504</v>
      </c>
      <c r="N43" s="70">
        <v>200</v>
      </c>
      <c r="O43" s="402">
        <v>30</v>
      </c>
      <c r="P43" s="257" t="s">
        <v>1504</v>
      </c>
      <c r="Q43" s="18" t="s">
        <v>211</v>
      </c>
      <c r="R43" s="48" t="s">
        <v>211</v>
      </c>
      <c r="S43" s="48" t="s">
        <v>211</v>
      </c>
      <c r="T43" s="102" t="s">
        <v>1501</v>
      </c>
      <c r="U43" s="100" t="s">
        <v>30</v>
      </c>
      <c r="V43" s="18" t="s">
        <v>212</v>
      </c>
      <c r="W43" s="48" t="s">
        <v>1502</v>
      </c>
    </row>
    <row r="44" spans="1:23" ht="162" x14ac:dyDescent="0.25">
      <c r="A44" s="203"/>
      <c r="B44" s="100">
        <v>9</v>
      </c>
      <c r="C44" s="18" t="s">
        <v>1510</v>
      </c>
      <c r="D44" s="102" t="s">
        <v>1511</v>
      </c>
      <c r="E44" s="48" t="s">
        <v>1499</v>
      </c>
      <c r="F44" s="70">
        <v>140</v>
      </c>
      <c r="G44" s="70">
        <v>140</v>
      </c>
      <c r="H44" s="70">
        <v>140</v>
      </c>
      <c r="I44" s="402">
        <v>2435</v>
      </c>
      <c r="J44" s="17" t="s">
        <v>1504</v>
      </c>
      <c r="K44" s="70">
        <v>140</v>
      </c>
      <c r="L44" s="402">
        <v>2800</v>
      </c>
      <c r="M44" s="17" t="s">
        <v>1504</v>
      </c>
      <c r="N44" s="70">
        <v>140</v>
      </c>
      <c r="O44" s="402">
        <v>3221</v>
      </c>
      <c r="P44" s="257" t="s">
        <v>1504</v>
      </c>
      <c r="Q44" s="102" t="s">
        <v>1511</v>
      </c>
      <c r="R44" s="48" t="s">
        <v>211</v>
      </c>
      <c r="S44" s="48" t="s">
        <v>211</v>
      </c>
      <c r="T44" s="102" t="s">
        <v>1501</v>
      </c>
      <c r="U44" s="100" t="s">
        <v>30</v>
      </c>
      <c r="V44" s="18" t="s">
        <v>212</v>
      </c>
      <c r="W44" s="48" t="s">
        <v>1502</v>
      </c>
    </row>
    <row r="45" spans="1:23" x14ac:dyDescent="0.25">
      <c r="A45" s="71">
        <v>6</v>
      </c>
      <c r="B45" s="403" t="s">
        <v>1512</v>
      </c>
      <c r="C45" s="404"/>
      <c r="D45" s="404"/>
      <c r="E45" s="404"/>
      <c r="F45" s="404"/>
      <c r="G45" s="404"/>
      <c r="H45" s="404"/>
      <c r="I45" s="404"/>
      <c r="J45" s="404"/>
      <c r="K45" s="404"/>
      <c r="L45" s="404"/>
      <c r="M45" s="404"/>
      <c r="N45" s="404"/>
      <c r="O45" s="404"/>
      <c r="P45" s="404"/>
      <c r="Q45" s="404"/>
      <c r="R45" s="404"/>
      <c r="S45" s="404"/>
      <c r="T45" s="404"/>
      <c r="U45" s="404"/>
      <c r="V45" s="404"/>
      <c r="W45" s="404"/>
    </row>
    <row r="46" spans="1:23" x14ac:dyDescent="0.25">
      <c r="A46" s="71"/>
      <c r="B46" s="405"/>
      <c r="C46" s="72" t="s">
        <v>1513</v>
      </c>
      <c r="D46" s="204" t="s">
        <v>1514</v>
      </c>
      <c r="E46" s="72" t="s">
        <v>63</v>
      </c>
      <c r="F46" s="72"/>
      <c r="G46" s="72"/>
      <c r="H46" s="72"/>
      <c r="I46" s="72"/>
      <c r="J46" s="72"/>
      <c r="K46" s="72"/>
      <c r="L46" s="72"/>
      <c r="M46" s="72"/>
      <c r="N46" s="72"/>
      <c r="O46" s="72"/>
      <c r="P46" s="72"/>
      <c r="Q46" s="72"/>
      <c r="R46" s="72"/>
      <c r="S46" s="72"/>
      <c r="T46" s="72"/>
      <c r="U46" s="72"/>
      <c r="V46" s="72"/>
      <c r="W46" s="72"/>
    </row>
    <row r="47" spans="1:23" ht="72" x14ac:dyDescent="0.25">
      <c r="A47" s="71"/>
      <c r="B47" s="48"/>
      <c r="C47" s="17" t="s">
        <v>1515</v>
      </c>
      <c r="D47" s="70">
        <v>187997</v>
      </c>
      <c r="E47" s="70">
        <v>99.86</v>
      </c>
      <c r="F47" s="70">
        <v>187997</v>
      </c>
      <c r="G47" s="70">
        <v>188259</v>
      </c>
      <c r="H47" s="70">
        <v>187997</v>
      </c>
      <c r="I47" s="70">
        <v>6807</v>
      </c>
      <c r="J47" s="17" t="s">
        <v>195</v>
      </c>
      <c r="K47" s="70">
        <v>188259</v>
      </c>
      <c r="L47" s="70">
        <v>9412.9500000000007</v>
      </c>
      <c r="M47" s="17" t="s">
        <v>195</v>
      </c>
      <c r="N47" s="70">
        <v>188259</v>
      </c>
      <c r="O47" s="70">
        <v>9412.9500000000007</v>
      </c>
      <c r="P47" s="17" t="s">
        <v>195</v>
      </c>
      <c r="Q47" s="17" t="s">
        <v>1516</v>
      </c>
      <c r="R47" s="70"/>
      <c r="S47" s="70"/>
      <c r="T47" s="70" t="s">
        <v>1517</v>
      </c>
      <c r="U47" s="17" t="s">
        <v>30</v>
      </c>
      <c r="V47" s="70" t="s">
        <v>188</v>
      </c>
      <c r="W47" s="70"/>
    </row>
    <row r="48" spans="1:23" x14ac:dyDescent="0.25">
      <c r="A48" s="71">
        <v>7</v>
      </c>
      <c r="B48" s="72" t="s">
        <v>1518</v>
      </c>
      <c r="C48" s="72"/>
      <c r="D48" s="72"/>
      <c r="E48" s="72"/>
      <c r="F48" s="72"/>
      <c r="G48" s="72"/>
      <c r="H48" s="72"/>
      <c r="I48" s="72"/>
      <c r="J48" s="72"/>
      <c r="K48" s="72"/>
      <c r="L48" s="72"/>
      <c r="M48" s="72"/>
      <c r="N48" s="72"/>
      <c r="O48" s="72"/>
      <c r="P48" s="72"/>
      <c r="Q48" s="72"/>
      <c r="R48" s="72"/>
      <c r="S48" s="72"/>
      <c r="T48" s="72"/>
      <c r="U48" s="72"/>
      <c r="V48" s="72"/>
      <c r="W48" s="72"/>
    </row>
    <row r="49" spans="1:23" x14ac:dyDescent="0.25">
      <c r="A49" s="71"/>
      <c r="B49" s="48"/>
      <c r="C49" s="102" t="s">
        <v>1519</v>
      </c>
      <c r="D49" s="102"/>
      <c r="E49" s="102"/>
      <c r="F49" s="102"/>
      <c r="G49" s="102"/>
      <c r="H49" s="102"/>
      <c r="I49" s="102"/>
      <c r="J49" s="102"/>
      <c r="K49" s="102"/>
      <c r="L49" s="102"/>
      <c r="M49" s="102"/>
      <c r="N49" s="102"/>
      <c r="O49" s="102"/>
      <c r="P49" s="102"/>
      <c r="Q49" s="102"/>
      <c r="R49" s="102"/>
      <c r="S49" s="102"/>
      <c r="T49" s="102"/>
      <c r="U49" s="102"/>
      <c r="V49" s="102"/>
      <c r="W49" s="70"/>
    </row>
    <row r="50" spans="1:23" x14ac:dyDescent="0.25">
      <c r="A50" s="71"/>
      <c r="B50" s="48"/>
      <c r="C50" s="102" t="s">
        <v>1520</v>
      </c>
      <c r="D50" s="102" t="s">
        <v>1521</v>
      </c>
      <c r="E50" s="102" t="s">
        <v>63</v>
      </c>
      <c r="F50" s="102">
        <v>24.5</v>
      </c>
      <c r="G50" s="102">
        <v>30</v>
      </c>
      <c r="H50" s="102"/>
      <c r="I50" s="102"/>
      <c r="J50" s="102"/>
      <c r="K50" s="102"/>
      <c r="L50" s="102"/>
      <c r="M50" s="102"/>
      <c r="N50" s="102"/>
      <c r="O50" s="102"/>
      <c r="P50" s="102"/>
      <c r="Q50" s="102"/>
      <c r="R50" s="102"/>
      <c r="S50" s="102"/>
      <c r="T50" s="102" t="s">
        <v>1522</v>
      </c>
      <c r="U50" s="102" t="s">
        <v>1447</v>
      </c>
      <c r="V50" s="102" t="s">
        <v>1523</v>
      </c>
      <c r="W50" s="70"/>
    </row>
    <row r="51" spans="1:23" ht="72" x14ac:dyDescent="0.25">
      <c r="A51" s="71"/>
      <c r="B51" s="48"/>
      <c r="C51" s="102"/>
      <c r="D51" s="102" t="s">
        <v>1524</v>
      </c>
      <c r="E51" s="102"/>
      <c r="F51" s="102"/>
      <c r="G51" s="102"/>
      <c r="H51" s="102">
        <v>0</v>
      </c>
      <c r="I51" s="102">
        <v>0</v>
      </c>
      <c r="J51" s="102"/>
      <c r="K51" s="102">
        <v>1</v>
      </c>
      <c r="L51" s="102">
        <v>30000</v>
      </c>
      <c r="M51" s="102" t="s">
        <v>148</v>
      </c>
      <c r="N51" s="102">
        <v>1</v>
      </c>
      <c r="O51" s="102">
        <v>30000</v>
      </c>
      <c r="P51" s="102" t="s">
        <v>148</v>
      </c>
      <c r="Q51" s="102"/>
      <c r="R51" s="102"/>
      <c r="S51" s="102"/>
      <c r="T51" s="102"/>
      <c r="U51" s="70"/>
      <c r="V51" s="70"/>
      <c r="W51" s="70"/>
    </row>
    <row r="52" spans="1:23" ht="90" x14ac:dyDescent="0.25">
      <c r="A52" s="71"/>
      <c r="B52" s="48"/>
      <c r="C52" s="102"/>
      <c r="D52" s="102" t="s">
        <v>1525</v>
      </c>
      <c r="E52" s="102"/>
      <c r="F52" s="102">
        <v>26</v>
      </c>
      <c r="G52" s="102">
        <v>32</v>
      </c>
      <c r="H52" s="102">
        <v>4</v>
      </c>
      <c r="I52" s="102">
        <v>4800</v>
      </c>
      <c r="J52" s="102" t="s">
        <v>1526</v>
      </c>
      <c r="K52" s="102">
        <v>2</v>
      </c>
      <c r="L52" s="102">
        <v>2400</v>
      </c>
      <c r="M52" s="102" t="s">
        <v>1526</v>
      </c>
      <c r="N52" s="102">
        <v>0</v>
      </c>
      <c r="O52" s="102">
        <v>0</v>
      </c>
      <c r="P52" s="102"/>
      <c r="Q52" s="102"/>
      <c r="R52" s="102"/>
      <c r="S52" s="102"/>
      <c r="T52" s="102"/>
      <c r="U52" s="70"/>
      <c r="V52" s="70"/>
      <c r="W52" s="70"/>
    </row>
    <row r="53" spans="1:23" ht="54" x14ac:dyDescent="0.25">
      <c r="A53" s="71"/>
      <c r="B53" s="48"/>
      <c r="C53" s="102"/>
      <c r="D53" s="102" t="s">
        <v>1527</v>
      </c>
      <c r="E53" s="102"/>
      <c r="F53" s="102">
        <v>144</v>
      </c>
      <c r="G53" s="102">
        <v>149</v>
      </c>
      <c r="H53" s="102">
        <v>0</v>
      </c>
      <c r="I53" s="102">
        <v>0</v>
      </c>
      <c r="J53" s="102"/>
      <c r="K53" s="102">
        <v>0</v>
      </c>
      <c r="L53" s="102">
        <v>0</v>
      </c>
      <c r="M53" s="102"/>
      <c r="N53" s="102">
        <v>5</v>
      </c>
      <c r="O53" s="102">
        <v>6000</v>
      </c>
      <c r="P53" s="102" t="s">
        <v>148</v>
      </c>
      <c r="Q53" s="102"/>
      <c r="R53" s="102"/>
      <c r="S53" s="102"/>
      <c r="T53" s="102"/>
      <c r="U53" s="70"/>
      <c r="V53" s="70"/>
      <c r="W53" s="70"/>
    </row>
    <row r="54" spans="1:23" ht="72" x14ac:dyDescent="0.25">
      <c r="A54" s="71"/>
      <c r="B54" s="48"/>
      <c r="C54" s="102"/>
      <c r="D54" s="102" t="s">
        <v>1528</v>
      </c>
      <c r="E54" s="102"/>
      <c r="F54" s="102">
        <v>0</v>
      </c>
      <c r="G54" s="102">
        <v>25</v>
      </c>
      <c r="H54" s="102">
        <v>5</v>
      </c>
      <c r="I54" s="102">
        <v>2500</v>
      </c>
      <c r="J54" s="102" t="s">
        <v>1526</v>
      </c>
      <c r="K54" s="102">
        <v>10</v>
      </c>
      <c r="L54" s="102">
        <v>5000</v>
      </c>
      <c r="M54" s="102" t="s">
        <v>1526</v>
      </c>
      <c r="N54" s="102">
        <v>10</v>
      </c>
      <c r="O54" s="102">
        <v>5000</v>
      </c>
      <c r="P54" s="102" t="s">
        <v>1526</v>
      </c>
      <c r="Q54" s="102"/>
      <c r="R54" s="102"/>
      <c r="S54" s="102"/>
      <c r="T54" s="102"/>
      <c r="U54" s="70"/>
      <c r="V54" s="70"/>
      <c r="W54" s="70"/>
    </row>
    <row r="55" spans="1:23" ht="54" x14ac:dyDescent="0.25">
      <c r="A55" s="71"/>
      <c r="B55" s="48"/>
      <c r="C55" s="102"/>
      <c r="D55" s="102" t="s">
        <v>1529</v>
      </c>
      <c r="E55" s="102" t="s">
        <v>1463</v>
      </c>
      <c r="F55" s="102">
        <v>501</v>
      </c>
      <c r="G55" s="102">
        <v>1101</v>
      </c>
      <c r="H55" s="102"/>
      <c r="I55" s="102"/>
      <c r="J55" s="102"/>
      <c r="K55" s="102"/>
      <c r="L55" s="102"/>
      <c r="M55" s="102"/>
      <c r="N55" s="102"/>
      <c r="O55" s="102"/>
      <c r="P55" s="102"/>
      <c r="Q55" s="102"/>
      <c r="R55" s="102"/>
      <c r="S55" s="102"/>
      <c r="T55" s="102" t="s">
        <v>1530</v>
      </c>
      <c r="U55" s="70" t="s">
        <v>1447</v>
      </c>
      <c r="V55" s="70"/>
      <c r="W55" s="70"/>
    </row>
    <row r="56" spans="1:23" ht="108" x14ac:dyDescent="0.25">
      <c r="A56" s="71"/>
      <c r="B56" s="48"/>
      <c r="C56" s="102"/>
      <c r="D56" s="102" t="s">
        <v>1531</v>
      </c>
      <c r="E56" s="102"/>
      <c r="F56" s="102">
        <v>0</v>
      </c>
      <c r="G56" s="102">
        <v>1</v>
      </c>
      <c r="H56" s="102">
        <v>0</v>
      </c>
      <c r="I56" s="102">
        <v>0</v>
      </c>
      <c r="J56" s="102"/>
      <c r="K56" s="102">
        <v>0</v>
      </c>
      <c r="L56" s="102">
        <v>0</v>
      </c>
      <c r="M56" s="102"/>
      <c r="N56" s="102">
        <v>1</v>
      </c>
      <c r="O56" s="102">
        <v>300</v>
      </c>
      <c r="P56" s="102" t="s">
        <v>1532</v>
      </c>
      <c r="Q56" s="102"/>
      <c r="R56" s="102"/>
      <c r="S56" s="102"/>
      <c r="T56" s="102"/>
      <c r="U56" s="70"/>
      <c r="V56" s="70"/>
      <c r="W56" s="70"/>
    </row>
    <row r="57" spans="1:23" ht="108" x14ac:dyDescent="0.25">
      <c r="A57" s="71"/>
      <c r="B57" s="48"/>
      <c r="C57" s="102"/>
      <c r="D57" s="102" t="s">
        <v>1533</v>
      </c>
      <c r="E57" s="102"/>
      <c r="F57" s="102">
        <v>0</v>
      </c>
      <c r="G57" s="102">
        <v>50</v>
      </c>
      <c r="H57" s="102">
        <v>10</v>
      </c>
      <c r="I57" s="102">
        <v>300</v>
      </c>
      <c r="J57" s="102" t="s">
        <v>1526</v>
      </c>
      <c r="K57" s="102">
        <v>20</v>
      </c>
      <c r="L57" s="102">
        <v>600</v>
      </c>
      <c r="M57" s="102" t="s">
        <v>1526</v>
      </c>
      <c r="N57" s="102">
        <v>20</v>
      </c>
      <c r="O57" s="102">
        <v>600</v>
      </c>
      <c r="P57" s="102" t="s">
        <v>1526</v>
      </c>
      <c r="Q57" s="102"/>
      <c r="R57" s="102"/>
      <c r="S57" s="102"/>
      <c r="T57" s="102"/>
      <c r="U57" s="70"/>
      <c r="V57" s="70"/>
      <c r="W57" s="70"/>
    </row>
    <row r="58" spans="1:23" ht="54" x14ac:dyDescent="0.25">
      <c r="A58" s="71"/>
      <c r="B58" s="48"/>
      <c r="C58" s="102"/>
      <c r="D58" s="102" t="s">
        <v>1534</v>
      </c>
      <c r="E58" s="102"/>
      <c r="F58" s="102">
        <v>84</v>
      </c>
      <c r="G58" s="102">
        <v>234</v>
      </c>
      <c r="H58" s="102">
        <v>50</v>
      </c>
      <c r="I58" s="102">
        <v>10000</v>
      </c>
      <c r="J58" s="102" t="s">
        <v>1526</v>
      </c>
      <c r="K58" s="102">
        <v>50</v>
      </c>
      <c r="L58" s="102">
        <v>10000</v>
      </c>
      <c r="M58" s="102" t="s">
        <v>1526</v>
      </c>
      <c r="N58" s="102">
        <v>50</v>
      </c>
      <c r="O58" s="102">
        <v>10000</v>
      </c>
      <c r="P58" s="102" t="s">
        <v>1526</v>
      </c>
      <c r="Q58" s="102"/>
      <c r="R58" s="102"/>
      <c r="S58" s="102"/>
      <c r="T58" s="102"/>
      <c r="U58" s="70"/>
      <c r="V58" s="70"/>
      <c r="W58" s="70"/>
    </row>
    <row r="59" spans="1:23" ht="72" x14ac:dyDescent="0.25">
      <c r="A59" s="71"/>
      <c r="B59" s="48"/>
      <c r="C59" s="102"/>
      <c r="D59" s="102" t="s">
        <v>1535</v>
      </c>
      <c r="E59" s="102"/>
      <c r="F59" s="102">
        <v>0</v>
      </c>
      <c r="G59" s="102">
        <v>5</v>
      </c>
      <c r="H59" s="102">
        <v>1</v>
      </c>
      <c r="I59" s="102">
        <v>1000</v>
      </c>
      <c r="J59" s="102" t="s">
        <v>1536</v>
      </c>
      <c r="K59" s="102">
        <v>2</v>
      </c>
      <c r="L59" s="102">
        <v>2000</v>
      </c>
      <c r="M59" s="102" t="s">
        <v>1536</v>
      </c>
      <c r="N59" s="102">
        <v>2</v>
      </c>
      <c r="O59" s="102">
        <v>2000</v>
      </c>
      <c r="P59" s="102" t="s">
        <v>1536</v>
      </c>
      <c r="Q59" s="102"/>
      <c r="R59" s="102"/>
      <c r="S59" s="102"/>
      <c r="T59" s="102"/>
      <c r="U59" s="70"/>
      <c r="V59" s="70"/>
      <c r="W59" s="70"/>
    </row>
    <row r="60" spans="1:23" x14ac:dyDescent="0.25">
      <c r="A60" s="71">
        <v>8</v>
      </c>
      <c r="B60" s="403" t="s">
        <v>1537</v>
      </c>
      <c r="C60" s="406"/>
      <c r="D60" s="406"/>
      <c r="E60" s="406"/>
      <c r="F60" s="406"/>
      <c r="G60" s="406"/>
      <c r="H60" s="406"/>
      <c r="I60" s="406"/>
      <c r="J60" s="406"/>
      <c r="K60" s="406"/>
      <c r="L60" s="406"/>
      <c r="M60" s="406"/>
      <c r="N60" s="406"/>
      <c r="O60" s="406"/>
      <c r="P60" s="406"/>
      <c r="Q60" s="406"/>
      <c r="R60" s="406"/>
      <c r="S60" s="406"/>
      <c r="T60" s="406"/>
      <c r="U60" s="406"/>
      <c r="V60" s="406"/>
      <c r="W60" s="202"/>
    </row>
    <row r="61" spans="1:23" x14ac:dyDescent="0.25">
      <c r="A61" s="71"/>
      <c r="B61" s="48">
        <v>1</v>
      </c>
      <c r="C61" s="196" t="s">
        <v>1521</v>
      </c>
      <c r="D61" s="196"/>
      <c r="E61" s="196"/>
      <c r="F61" s="196"/>
      <c r="G61" s="196"/>
      <c r="H61" s="196"/>
      <c r="I61" s="196"/>
      <c r="J61" s="196"/>
      <c r="K61" s="196"/>
      <c r="L61" s="196"/>
      <c r="M61" s="80"/>
      <c r="N61" s="196"/>
      <c r="O61" s="196"/>
      <c r="P61" s="80"/>
      <c r="Q61" s="196"/>
      <c r="R61" s="196"/>
      <c r="S61" s="196"/>
      <c r="T61" s="196"/>
      <c r="U61" s="196"/>
      <c r="V61" s="196"/>
      <c r="W61" s="196"/>
    </row>
    <row r="62" spans="1:23" x14ac:dyDescent="0.25">
      <c r="A62" s="71"/>
      <c r="B62" s="48">
        <v>2</v>
      </c>
      <c r="C62" s="70" t="s">
        <v>1538</v>
      </c>
      <c r="D62" s="70"/>
      <c r="E62" s="70"/>
      <c r="F62" s="70"/>
      <c r="G62" s="70"/>
      <c r="H62" s="70"/>
      <c r="I62" s="70"/>
      <c r="J62" s="70"/>
      <c r="K62" s="70"/>
      <c r="L62" s="70"/>
      <c r="M62" s="17"/>
      <c r="N62" s="70"/>
      <c r="O62" s="70"/>
      <c r="P62" s="17"/>
      <c r="Q62" s="70"/>
      <c r="R62" s="70"/>
      <c r="S62" s="70"/>
      <c r="T62" s="70"/>
      <c r="U62" s="70"/>
      <c r="V62" s="70"/>
      <c r="W62" s="70"/>
    </row>
    <row r="63" spans="1:23" ht="252" x14ac:dyDescent="0.25">
      <c r="A63" s="71"/>
      <c r="B63" s="48">
        <v>3</v>
      </c>
      <c r="C63" s="70" t="s">
        <v>1539</v>
      </c>
      <c r="D63" s="17" t="s">
        <v>1540</v>
      </c>
      <c r="E63" s="70" t="s">
        <v>1541</v>
      </c>
      <c r="F63" s="70">
        <v>142</v>
      </c>
      <c r="G63" s="17" t="s">
        <v>1542</v>
      </c>
      <c r="H63" s="70" t="s">
        <v>1543</v>
      </c>
      <c r="I63" s="70">
        <v>11</v>
      </c>
      <c r="J63" s="17" t="s">
        <v>207</v>
      </c>
      <c r="K63" s="70">
        <v>22</v>
      </c>
      <c r="L63" s="18" t="s">
        <v>1544</v>
      </c>
      <c r="M63" s="17" t="s">
        <v>207</v>
      </c>
      <c r="N63" s="70">
        <v>5</v>
      </c>
      <c r="O63" s="70" t="s">
        <v>1545</v>
      </c>
      <c r="P63" s="17" t="s">
        <v>207</v>
      </c>
      <c r="Q63" s="70"/>
      <c r="R63" s="70"/>
      <c r="S63" s="70"/>
      <c r="T63" s="70"/>
      <c r="U63" s="70"/>
      <c r="V63" s="17" t="s">
        <v>1546</v>
      </c>
      <c r="W63" s="17" t="s">
        <v>1546</v>
      </c>
    </row>
    <row r="64" spans="1:23" x14ac:dyDescent="0.25">
      <c r="A64" s="71">
        <v>9</v>
      </c>
      <c r="B64" s="403" t="s">
        <v>1547</v>
      </c>
      <c r="C64" s="406"/>
      <c r="D64" s="406"/>
      <c r="E64" s="406"/>
      <c r="F64" s="406"/>
      <c r="G64" s="406"/>
      <c r="H64" s="406"/>
      <c r="I64" s="406"/>
      <c r="J64" s="406"/>
      <c r="K64" s="406"/>
      <c r="L64" s="406"/>
      <c r="M64" s="406"/>
      <c r="N64" s="406"/>
      <c r="O64" s="406"/>
      <c r="P64" s="406"/>
      <c r="Q64" s="406"/>
      <c r="R64" s="406"/>
      <c r="S64" s="406"/>
      <c r="T64" s="406"/>
      <c r="U64" s="406"/>
      <c r="V64" s="406"/>
      <c r="W64" s="202"/>
    </row>
    <row r="65" spans="1:23" ht="90" x14ac:dyDescent="0.25">
      <c r="A65" s="71"/>
      <c r="B65" s="48">
        <v>1</v>
      </c>
      <c r="C65" s="17" t="s">
        <v>1548</v>
      </c>
      <c r="D65" s="17" t="s">
        <v>1549</v>
      </c>
      <c r="E65" s="70" t="s">
        <v>1550</v>
      </c>
      <c r="F65" s="70">
        <v>4064</v>
      </c>
      <c r="G65" s="70">
        <v>4480</v>
      </c>
      <c r="H65" s="70">
        <v>4064</v>
      </c>
      <c r="I65" s="70">
        <v>100</v>
      </c>
      <c r="J65" s="70" t="s">
        <v>248</v>
      </c>
      <c r="K65" s="70">
        <v>4267</v>
      </c>
      <c r="L65" s="70">
        <v>105</v>
      </c>
      <c r="M65" s="17" t="s">
        <v>248</v>
      </c>
      <c r="N65" s="70">
        <v>4480</v>
      </c>
      <c r="O65" s="70">
        <v>110</v>
      </c>
      <c r="P65" s="17" t="s">
        <v>248</v>
      </c>
      <c r="Q65" s="70"/>
      <c r="R65" s="70"/>
      <c r="S65" s="70"/>
      <c r="T65" s="70"/>
      <c r="U65" s="70"/>
      <c r="V65" s="17" t="s">
        <v>1551</v>
      </c>
      <c r="W65" s="17" t="s">
        <v>1552</v>
      </c>
    </row>
    <row r="66" spans="1:23" ht="90" x14ac:dyDescent="0.25">
      <c r="A66" s="71"/>
      <c r="B66" s="48">
        <v>2</v>
      </c>
      <c r="C66" s="17" t="s">
        <v>1553</v>
      </c>
      <c r="D66" s="17" t="s">
        <v>1549</v>
      </c>
      <c r="E66" s="70" t="s">
        <v>1550</v>
      </c>
      <c r="F66" s="70">
        <v>15448</v>
      </c>
      <c r="G66" s="70">
        <v>18691</v>
      </c>
      <c r="H66" s="70">
        <v>15448</v>
      </c>
      <c r="I66" s="70">
        <v>1600</v>
      </c>
      <c r="J66" s="70" t="s">
        <v>248</v>
      </c>
      <c r="K66" s="70">
        <v>16992</v>
      </c>
      <c r="L66" s="70">
        <v>1680</v>
      </c>
      <c r="M66" s="17" t="s">
        <v>248</v>
      </c>
      <c r="N66" s="70">
        <v>18681</v>
      </c>
      <c r="O66" s="70">
        <v>1764</v>
      </c>
      <c r="P66" s="17" t="s">
        <v>248</v>
      </c>
      <c r="Q66" s="70"/>
      <c r="R66" s="70"/>
      <c r="S66" s="70"/>
      <c r="T66" s="70"/>
      <c r="U66" s="70"/>
      <c r="V66" s="17" t="s">
        <v>1551</v>
      </c>
      <c r="W66" s="17" t="s">
        <v>1552</v>
      </c>
    </row>
    <row r="67" spans="1:23" ht="54" x14ac:dyDescent="0.25">
      <c r="A67" s="71"/>
      <c r="B67" s="48">
        <v>3</v>
      </c>
      <c r="C67" s="17" t="s">
        <v>1554</v>
      </c>
      <c r="D67" s="48">
        <v>9</v>
      </c>
      <c r="E67" s="70" t="s">
        <v>1550</v>
      </c>
      <c r="F67" s="70">
        <v>1626</v>
      </c>
      <c r="G67" s="70">
        <v>2886</v>
      </c>
      <c r="H67" s="70">
        <v>1625</v>
      </c>
      <c r="I67" s="70">
        <v>1089.72</v>
      </c>
      <c r="J67" s="70" t="s">
        <v>1555</v>
      </c>
      <c r="K67" s="70">
        <v>2256</v>
      </c>
      <c r="L67" s="70">
        <v>1362.15</v>
      </c>
      <c r="M67" s="17" t="s">
        <v>1555</v>
      </c>
      <c r="N67" s="70">
        <v>2886</v>
      </c>
      <c r="O67" s="70">
        <v>1634.58</v>
      </c>
      <c r="P67" s="17" t="s">
        <v>1555</v>
      </c>
      <c r="Q67" s="70"/>
      <c r="R67" s="70"/>
      <c r="S67" s="70"/>
      <c r="T67" s="70"/>
      <c r="U67" s="70"/>
      <c r="V67" s="17" t="s">
        <v>1551</v>
      </c>
      <c r="W67" s="17" t="s">
        <v>1552</v>
      </c>
    </row>
    <row r="68" spans="1:23" x14ac:dyDescent="0.25">
      <c r="A68" s="71">
        <v>10</v>
      </c>
      <c r="B68" s="72" t="s">
        <v>1556</v>
      </c>
      <c r="C68" s="70"/>
      <c r="D68" s="70"/>
      <c r="E68" s="70"/>
      <c r="F68" s="70"/>
      <c r="G68" s="70"/>
      <c r="H68" s="70"/>
      <c r="I68" s="70"/>
      <c r="J68" s="70"/>
      <c r="K68" s="70"/>
      <c r="L68" s="70"/>
      <c r="M68" s="70"/>
      <c r="N68" s="70"/>
      <c r="O68" s="70"/>
      <c r="P68" s="70"/>
      <c r="Q68" s="70"/>
      <c r="R68" s="70"/>
      <c r="S68" s="70"/>
      <c r="T68" s="70"/>
      <c r="U68" s="70"/>
      <c r="V68" s="70"/>
      <c r="W68" s="70"/>
    </row>
    <row r="69" spans="1:23" ht="409.5" x14ac:dyDescent="0.25">
      <c r="A69" s="407"/>
      <c r="B69" s="48"/>
      <c r="C69" s="18" t="s">
        <v>1557</v>
      </c>
      <c r="D69" s="18" t="s">
        <v>1558</v>
      </c>
      <c r="E69" s="48" t="s">
        <v>1559</v>
      </c>
      <c r="F69" s="48">
        <v>8</v>
      </c>
      <c r="G69" s="48">
        <v>45</v>
      </c>
      <c r="H69" s="48">
        <v>18</v>
      </c>
      <c r="I69" s="48">
        <v>4.05</v>
      </c>
      <c r="J69" s="48" t="s">
        <v>148</v>
      </c>
      <c r="K69" s="48">
        <v>18</v>
      </c>
      <c r="L69" s="48">
        <v>6.75</v>
      </c>
      <c r="M69" s="18" t="s">
        <v>148</v>
      </c>
      <c r="N69" s="48">
        <v>45</v>
      </c>
      <c r="O69" s="48">
        <v>10.35</v>
      </c>
      <c r="P69" s="18" t="s">
        <v>148</v>
      </c>
      <c r="Q69" s="18" t="s">
        <v>1560</v>
      </c>
      <c r="R69" s="48"/>
      <c r="S69" s="48"/>
      <c r="T69" s="48"/>
      <c r="U69" s="48"/>
      <c r="V69" s="48"/>
      <c r="W69" s="18"/>
    </row>
    <row r="70" spans="1:23" ht="409.5" x14ac:dyDescent="0.25">
      <c r="A70" s="407"/>
      <c r="B70" s="48"/>
      <c r="C70" s="18"/>
      <c r="D70" s="18" t="s">
        <v>1561</v>
      </c>
      <c r="E70" s="18" t="s">
        <v>1562</v>
      </c>
      <c r="F70" s="48">
        <v>6</v>
      </c>
      <c r="G70" s="48">
        <v>27</v>
      </c>
      <c r="H70" s="48">
        <v>12</v>
      </c>
      <c r="I70" s="48">
        <v>30.5</v>
      </c>
      <c r="J70" s="48" t="s">
        <v>148</v>
      </c>
      <c r="K70" s="48">
        <v>20</v>
      </c>
      <c r="L70" s="48">
        <v>147</v>
      </c>
      <c r="M70" s="18" t="s">
        <v>148</v>
      </c>
      <c r="N70" s="48">
        <v>27</v>
      </c>
      <c r="O70" s="48">
        <v>297</v>
      </c>
      <c r="P70" s="18" t="s">
        <v>148</v>
      </c>
      <c r="Q70" s="18" t="s">
        <v>1563</v>
      </c>
      <c r="R70" s="48"/>
      <c r="S70" s="48"/>
      <c r="T70" s="48"/>
      <c r="U70" s="48"/>
      <c r="V70" s="48"/>
      <c r="W70" s="18"/>
    </row>
    <row r="71" spans="1:23" x14ac:dyDescent="0.25">
      <c r="A71" s="392"/>
      <c r="B71" s="408"/>
      <c r="C71" s="408" t="s">
        <v>1523</v>
      </c>
      <c r="D71" s="408"/>
      <c r="E71" s="408"/>
      <c r="F71" s="408"/>
      <c r="G71" s="408"/>
      <c r="H71" s="408"/>
      <c r="I71" s="408"/>
      <c r="J71" s="408"/>
      <c r="K71" s="408"/>
      <c r="L71" s="408"/>
      <c r="M71" s="228"/>
      <c r="N71" s="408"/>
      <c r="O71" s="408"/>
      <c r="P71" s="228"/>
      <c r="Q71" s="408"/>
      <c r="R71" s="408"/>
      <c r="S71" s="408"/>
      <c r="T71" s="408"/>
      <c r="U71" s="408"/>
      <c r="V71" s="408"/>
      <c r="W71" s="408"/>
    </row>
    <row r="72" spans="1:23" x14ac:dyDescent="0.25">
      <c r="A72" s="71">
        <v>11</v>
      </c>
      <c r="B72" s="72" t="s">
        <v>1564</v>
      </c>
      <c r="C72" s="72"/>
      <c r="D72" s="72"/>
      <c r="E72" s="72"/>
      <c r="F72" s="72"/>
      <c r="G72" s="72"/>
      <c r="H72" s="72"/>
      <c r="I72" s="72"/>
      <c r="J72" s="72"/>
      <c r="K72" s="72"/>
      <c r="L72" s="72"/>
      <c r="M72" s="72"/>
      <c r="N72" s="72"/>
      <c r="O72" s="72"/>
      <c r="P72" s="72"/>
      <c r="Q72" s="72"/>
      <c r="R72" s="72"/>
      <c r="S72" s="72"/>
      <c r="T72" s="72"/>
      <c r="U72" s="72"/>
      <c r="V72" s="72"/>
      <c r="W72" s="72"/>
    </row>
    <row r="73" spans="1:23" ht="234" x14ac:dyDescent="0.25">
      <c r="A73" s="409"/>
      <c r="B73" s="17" t="s">
        <v>1565</v>
      </c>
      <c r="C73" s="17" t="s">
        <v>1566</v>
      </c>
      <c r="D73" s="17" t="s">
        <v>1567</v>
      </c>
      <c r="E73" s="70" t="s">
        <v>1568</v>
      </c>
      <c r="F73" s="17" t="s">
        <v>1569</v>
      </c>
      <c r="G73" s="17" t="s">
        <v>1570</v>
      </c>
      <c r="H73" s="17" t="s">
        <v>1571</v>
      </c>
      <c r="I73" s="17">
        <f>2250/100</f>
        <v>22.5</v>
      </c>
      <c r="J73" s="17" t="s">
        <v>1572</v>
      </c>
      <c r="K73" s="17" t="s">
        <v>1573</v>
      </c>
      <c r="L73" s="17">
        <v>3000</v>
      </c>
      <c r="M73" s="17" t="s">
        <v>1574</v>
      </c>
      <c r="N73" s="17" t="s">
        <v>1575</v>
      </c>
      <c r="O73" s="17" t="s">
        <v>1576</v>
      </c>
      <c r="P73" s="17" t="s">
        <v>1574</v>
      </c>
      <c r="Q73" s="70" t="s">
        <v>211</v>
      </c>
      <c r="R73" s="70" t="s">
        <v>211</v>
      </c>
      <c r="S73" s="70" t="s">
        <v>211</v>
      </c>
      <c r="T73" s="17" t="s">
        <v>211</v>
      </c>
      <c r="U73" s="17" t="s">
        <v>211</v>
      </c>
      <c r="V73" s="70" t="s">
        <v>1577</v>
      </c>
      <c r="W73" s="17"/>
    </row>
    <row r="74" spans="1:23" ht="324" x14ac:dyDescent="0.25">
      <c r="A74" s="409"/>
      <c r="B74" s="70" t="s">
        <v>1578</v>
      </c>
      <c r="C74" s="17" t="s">
        <v>1579</v>
      </c>
      <c r="D74" s="17" t="s">
        <v>1580</v>
      </c>
      <c r="E74" s="70" t="s">
        <v>1581</v>
      </c>
      <c r="F74" s="70" t="s">
        <v>211</v>
      </c>
      <c r="G74" s="17" t="s">
        <v>1582</v>
      </c>
      <c r="H74" s="70" t="s">
        <v>1583</v>
      </c>
      <c r="I74" s="17" t="s">
        <v>1583</v>
      </c>
      <c r="J74" s="17" t="s">
        <v>1583</v>
      </c>
      <c r="K74" s="17" t="s">
        <v>1584</v>
      </c>
      <c r="L74" s="17" t="s">
        <v>1584</v>
      </c>
      <c r="M74" s="17" t="s">
        <v>1584</v>
      </c>
      <c r="N74" s="17" t="s">
        <v>1585</v>
      </c>
      <c r="O74" s="17" t="s">
        <v>1586</v>
      </c>
      <c r="P74" s="17" t="s">
        <v>1574</v>
      </c>
      <c r="Q74" s="70"/>
      <c r="R74" s="17"/>
      <c r="S74" s="17" t="s">
        <v>1587</v>
      </c>
      <c r="T74" s="17" t="s">
        <v>1588</v>
      </c>
      <c r="U74" s="17" t="s">
        <v>1589</v>
      </c>
      <c r="V74" s="70" t="s">
        <v>1577</v>
      </c>
      <c r="W74" s="17" t="s">
        <v>1590</v>
      </c>
    </row>
    <row r="75" spans="1:23" ht="216" x14ac:dyDescent="0.25">
      <c r="A75" s="392"/>
      <c r="B75" s="48" t="s">
        <v>1591</v>
      </c>
      <c r="C75" s="17" t="s">
        <v>1592</v>
      </c>
      <c r="D75" s="17" t="s">
        <v>1593</v>
      </c>
      <c r="E75" s="70" t="s">
        <v>1594</v>
      </c>
      <c r="F75" s="17" t="s">
        <v>1595</v>
      </c>
      <c r="G75" s="17" t="s">
        <v>1596</v>
      </c>
      <c r="H75" s="17" t="s">
        <v>1597</v>
      </c>
      <c r="I75" s="17">
        <f>118419/100</f>
        <v>1184.19</v>
      </c>
      <c r="J75" s="17" t="s">
        <v>1574</v>
      </c>
      <c r="K75" s="17" t="s">
        <v>1598</v>
      </c>
      <c r="L75" s="17" t="s">
        <v>1599</v>
      </c>
      <c r="M75" s="17" t="s">
        <v>1574</v>
      </c>
      <c r="N75" s="17" t="s">
        <v>1600</v>
      </c>
      <c r="O75" s="70" t="s">
        <v>1601</v>
      </c>
      <c r="P75" s="17" t="s">
        <v>1574</v>
      </c>
      <c r="Q75" s="70" t="s">
        <v>211</v>
      </c>
      <c r="R75" s="70" t="s">
        <v>211</v>
      </c>
      <c r="S75" s="70" t="s">
        <v>211</v>
      </c>
      <c r="T75" s="17" t="s">
        <v>1588</v>
      </c>
      <c r="U75" s="17" t="s">
        <v>1602</v>
      </c>
      <c r="V75" s="70" t="s">
        <v>1577</v>
      </c>
      <c r="W75" s="17" t="s">
        <v>1603</v>
      </c>
    </row>
    <row r="76" spans="1:23" x14ac:dyDescent="0.25">
      <c r="A76" s="71">
        <v>12</v>
      </c>
      <c r="B76" s="72" t="s">
        <v>1604</v>
      </c>
      <c r="C76" s="72"/>
      <c r="D76" s="72"/>
      <c r="E76" s="72"/>
      <c r="F76" s="72"/>
      <c r="G76" s="72"/>
      <c r="H76" s="72"/>
      <c r="I76" s="72"/>
      <c r="J76" s="72"/>
      <c r="K76" s="72"/>
      <c r="L76" s="72"/>
      <c r="M76" s="72"/>
      <c r="N76" s="72"/>
      <c r="O76" s="72"/>
      <c r="P76" s="72"/>
      <c r="Q76" s="72"/>
      <c r="R76" s="72"/>
      <c r="S76" s="72"/>
      <c r="T76" s="72"/>
      <c r="U76" s="72"/>
      <c r="V76" s="72"/>
      <c r="W76" s="72"/>
    </row>
    <row r="77" spans="1:23" ht="306" x14ac:dyDescent="0.25">
      <c r="A77" s="392"/>
      <c r="B77" s="48">
        <v>1</v>
      </c>
      <c r="C77" s="196" t="s">
        <v>532</v>
      </c>
      <c r="D77" s="17" t="s">
        <v>1605</v>
      </c>
      <c r="E77" s="70" t="s">
        <v>1606</v>
      </c>
      <c r="F77" s="70">
        <v>323179</v>
      </c>
      <c r="G77" s="70">
        <v>510000</v>
      </c>
      <c r="H77" s="70">
        <v>428316</v>
      </c>
      <c r="I77" s="70">
        <v>8849</v>
      </c>
      <c r="J77" s="17" t="s">
        <v>1607</v>
      </c>
      <c r="K77" s="70">
        <v>473000</v>
      </c>
      <c r="L77" s="70">
        <v>10642.5</v>
      </c>
      <c r="M77" s="17" t="s">
        <v>1608</v>
      </c>
      <c r="N77" s="70">
        <v>510000</v>
      </c>
      <c r="O77" s="70">
        <v>11475</v>
      </c>
      <c r="P77" s="17" t="s">
        <v>1608</v>
      </c>
      <c r="Q77" s="17" t="s">
        <v>1609</v>
      </c>
      <c r="R77" s="70"/>
      <c r="S77" s="70"/>
      <c r="T77" s="17" t="s">
        <v>1610</v>
      </c>
      <c r="U77" s="17" t="s">
        <v>1611</v>
      </c>
      <c r="V77" s="17" t="s">
        <v>212</v>
      </c>
      <c r="W77" s="17" t="s">
        <v>212</v>
      </c>
    </row>
    <row r="78" spans="1:23" ht="306" x14ac:dyDescent="0.25">
      <c r="A78" s="392"/>
      <c r="B78" s="48">
        <v>2</v>
      </c>
      <c r="C78" s="196" t="s">
        <v>532</v>
      </c>
      <c r="D78" s="17" t="s">
        <v>1612</v>
      </c>
      <c r="E78" s="70" t="s">
        <v>1606</v>
      </c>
      <c r="F78" s="70">
        <v>1095000</v>
      </c>
      <c r="G78" s="70">
        <v>1440000</v>
      </c>
      <c r="H78" s="70">
        <v>1237464</v>
      </c>
      <c r="I78" s="70">
        <v>181015</v>
      </c>
      <c r="J78" s="17" t="s">
        <v>1607</v>
      </c>
      <c r="K78" s="70">
        <v>1325450</v>
      </c>
      <c r="L78" s="70">
        <v>241000</v>
      </c>
      <c r="M78" s="17" t="s">
        <v>1607</v>
      </c>
      <c r="N78" s="70">
        <v>1440000</v>
      </c>
      <c r="O78" s="70">
        <v>271000</v>
      </c>
      <c r="P78" s="17" t="s">
        <v>1607</v>
      </c>
      <c r="Q78" s="17" t="s">
        <v>1613</v>
      </c>
      <c r="R78" s="70"/>
      <c r="S78" s="70"/>
      <c r="T78" s="17" t="s">
        <v>1610</v>
      </c>
      <c r="U78" s="17" t="s">
        <v>1611</v>
      </c>
      <c r="V78" s="17" t="s">
        <v>212</v>
      </c>
      <c r="W78" s="17" t="s">
        <v>212</v>
      </c>
    </row>
    <row r="79" spans="1:23" ht="144" x14ac:dyDescent="0.25">
      <c r="A79" s="392"/>
      <c r="B79" s="48">
        <v>3</v>
      </c>
      <c r="C79" s="80" t="s">
        <v>1614</v>
      </c>
      <c r="D79" s="17" t="s">
        <v>1615</v>
      </c>
      <c r="E79" s="70" t="s">
        <v>1606</v>
      </c>
      <c r="F79" s="70">
        <v>278</v>
      </c>
      <c r="G79" s="70">
        <v>15066</v>
      </c>
      <c r="H79" s="70">
        <v>15066</v>
      </c>
      <c r="I79" s="70">
        <v>3336.92</v>
      </c>
      <c r="J79" s="70" t="s">
        <v>148</v>
      </c>
      <c r="K79" s="70">
        <v>15066</v>
      </c>
      <c r="L79" s="70">
        <v>3670.61</v>
      </c>
      <c r="M79" s="17" t="s">
        <v>148</v>
      </c>
      <c r="N79" s="70">
        <v>15066</v>
      </c>
      <c r="O79" s="70">
        <v>4037.67</v>
      </c>
      <c r="P79" s="17" t="s">
        <v>148</v>
      </c>
      <c r="Q79" s="17" t="s">
        <v>1616</v>
      </c>
      <c r="R79" s="70"/>
      <c r="S79" s="70">
        <v>2</v>
      </c>
      <c r="T79" s="17" t="s">
        <v>1617</v>
      </c>
      <c r="U79" s="17" t="s">
        <v>1611</v>
      </c>
      <c r="V79" s="17" t="s">
        <v>212</v>
      </c>
      <c r="W79" s="17" t="s">
        <v>212</v>
      </c>
    </row>
    <row r="80" spans="1:23" ht="162" x14ac:dyDescent="0.25">
      <c r="A80" s="392"/>
      <c r="B80" s="48">
        <v>4</v>
      </c>
      <c r="C80" s="80" t="s">
        <v>1614</v>
      </c>
      <c r="D80" s="17" t="s">
        <v>1618</v>
      </c>
      <c r="E80" s="70" t="s">
        <v>1606</v>
      </c>
      <c r="F80" s="70">
        <v>93</v>
      </c>
      <c r="G80" s="70">
        <v>49980</v>
      </c>
      <c r="H80" s="70">
        <v>41000</v>
      </c>
      <c r="I80" s="70">
        <v>17189.810000000001</v>
      </c>
      <c r="J80" s="70" t="s">
        <v>148</v>
      </c>
      <c r="K80" s="70">
        <v>41000</v>
      </c>
      <c r="L80" s="70">
        <v>18900</v>
      </c>
      <c r="M80" s="17" t="s">
        <v>148</v>
      </c>
      <c r="N80" s="70">
        <v>49980</v>
      </c>
      <c r="O80" s="70">
        <v>22000</v>
      </c>
      <c r="P80" s="17" t="s">
        <v>148</v>
      </c>
      <c r="Q80" s="17" t="s">
        <v>1619</v>
      </c>
      <c r="R80" s="70"/>
      <c r="S80" s="70"/>
      <c r="T80" s="17" t="s">
        <v>1610</v>
      </c>
      <c r="U80" s="17" t="s">
        <v>1611</v>
      </c>
      <c r="V80" s="17" t="s">
        <v>212</v>
      </c>
      <c r="W80" s="17" t="s">
        <v>212</v>
      </c>
    </row>
    <row r="81" spans="1:23" x14ac:dyDescent="0.25">
      <c r="A81" s="392"/>
      <c r="B81" s="48"/>
      <c r="C81" s="196"/>
      <c r="D81" s="70"/>
      <c r="E81" s="70"/>
      <c r="F81" s="70"/>
      <c r="G81" s="70"/>
      <c r="H81" s="70"/>
      <c r="I81" s="72">
        <f>SUM(I4:I80)</f>
        <v>354821.35</v>
      </c>
      <c r="J81" s="70"/>
      <c r="K81" s="72"/>
      <c r="L81" s="72">
        <f>SUM(L4:L80)</f>
        <v>577443.30999999994</v>
      </c>
      <c r="M81" s="17"/>
      <c r="N81" s="72"/>
      <c r="O81" s="72">
        <f>SUM(O4:O80)</f>
        <v>765345.41</v>
      </c>
      <c r="P81" s="17"/>
      <c r="Q81" s="70"/>
      <c r="R81" s="70"/>
      <c r="S81" s="70"/>
      <c r="T81" s="70"/>
      <c r="U81" s="70"/>
      <c r="V81" s="70"/>
      <c r="W81" s="70"/>
    </row>
    <row r="82" spans="1:23" x14ac:dyDescent="0.25">
      <c r="A82" s="410"/>
      <c r="B82" s="411"/>
      <c r="C82" s="194"/>
      <c r="I82" s="98">
        <f>I81/100</f>
        <v>3548.2134999999998</v>
      </c>
      <c r="L82" s="98">
        <f>L81/100</f>
        <v>5774.4330999999993</v>
      </c>
      <c r="M82" s="265"/>
      <c r="O82" s="98">
        <f>O81/100</f>
        <v>7653.4540999999999</v>
      </c>
      <c r="P82" s="265"/>
    </row>
  </sheetData>
  <mergeCells count="9">
    <mergeCell ref="Q1:S1"/>
    <mergeCell ref="V1:V2"/>
    <mergeCell ref="W1:W2"/>
    <mergeCell ref="C1:C2"/>
    <mergeCell ref="D1:D2"/>
    <mergeCell ref="E1:G1"/>
    <mergeCell ref="H1:J1"/>
    <mergeCell ref="K1:M1"/>
    <mergeCell ref="N1:P1"/>
  </mergeCells>
  <printOptions horizontalCentered="1" verticalCentered="1"/>
  <pageMargins left="0.7" right="0.7" top="0.5" bottom="0.5" header="0.3" footer="0.3"/>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zoomScale="70" zoomScaleNormal="70" workbookViewId="0">
      <selection activeCell="B32" sqref="B32"/>
    </sheetView>
  </sheetViews>
  <sheetFormatPr defaultRowHeight="18" x14ac:dyDescent="0.25"/>
  <cols>
    <col min="1" max="1" width="3.7109375" style="98" customWidth="1"/>
    <col min="2" max="2" width="19.5703125" style="98" customWidth="1"/>
    <col min="3" max="3" width="13.5703125" style="98" customWidth="1"/>
    <col min="4" max="4" width="11" style="98" customWidth="1"/>
    <col min="5" max="5" width="12.5703125" style="98" customWidth="1"/>
    <col min="6" max="6" width="10.28515625" style="98" bestFit="1" customWidth="1"/>
    <col min="7" max="7" width="10.7109375" style="98" customWidth="1"/>
    <col min="8" max="8" width="11" style="98" customWidth="1"/>
    <col min="9" max="9" width="12.28515625" style="98" customWidth="1"/>
    <col min="10" max="10" width="11" style="98" customWidth="1"/>
    <col min="11" max="11" width="10.5703125" style="98" customWidth="1"/>
    <col min="12" max="12" width="9.28515625" style="98" bestFit="1" customWidth="1"/>
    <col min="13" max="13" width="10.28515625" style="98" bestFit="1" customWidth="1"/>
    <col min="14" max="14" width="14.28515625" style="98" customWidth="1"/>
    <col min="15" max="15" width="9.28515625" style="98" bestFit="1" customWidth="1"/>
    <col min="16" max="16" width="16.85546875" style="98" customWidth="1"/>
    <col min="17" max="17" width="18.42578125" style="98" customWidth="1"/>
    <col min="18" max="18" width="13.7109375" style="98" customWidth="1"/>
    <col min="19" max="19" width="14" style="98" customWidth="1"/>
    <col min="20" max="22" width="9.28515625" style="98" bestFit="1" customWidth="1"/>
    <col min="23" max="16384" width="9.140625" style="98"/>
  </cols>
  <sheetData>
    <row r="1" spans="1:22" x14ac:dyDescent="0.25">
      <c r="A1" s="897" t="s">
        <v>1620</v>
      </c>
      <c r="B1" s="898"/>
      <c r="C1" s="898"/>
      <c r="D1" s="898"/>
      <c r="E1" s="898"/>
      <c r="F1" s="898"/>
      <c r="G1" s="898"/>
      <c r="H1" s="898"/>
      <c r="I1" s="898"/>
      <c r="J1" s="898"/>
      <c r="K1" s="898"/>
      <c r="L1" s="898"/>
      <c r="M1" s="898"/>
      <c r="N1" s="898"/>
      <c r="O1" s="898"/>
      <c r="P1" s="898"/>
      <c r="Q1" s="898"/>
      <c r="R1" s="898"/>
      <c r="S1" s="898"/>
      <c r="T1" s="898"/>
      <c r="U1" s="898"/>
      <c r="V1" s="899"/>
    </row>
    <row r="2" spans="1:22" x14ac:dyDescent="0.25">
      <c r="A2" s="900" t="s">
        <v>1</v>
      </c>
      <c r="B2" s="902" t="s">
        <v>2</v>
      </c>
      <c r="C2" s="902" t="s">
        <v>3</v>
      </c>
      <c r="D2" s="902" t="s">
        <v>4</v>
      </c>
      <c r="E2" s="902"/>
      <c r="F2" s="902"/>
      <c r="G2" s="902" t="s">
        <v>297</v>
      </c>
      <c r="H2" s="902"/>
      <c r="I2" s="902"/>
      <c r="J2" s="902" t="s">
        <v>298</v>
      </c>
      <c r="K2" s="902"/>
      <c r="L2" s="902"/>
      <c r="M2" s="902" t="s">
        <v>299</v>
      </c>
      <c r="N2" s="902"/>
      <c r="O2" s="902"/>
      <c r="P2" s="902" t="s">
        <v>8</v>
      </c>
      <c r="Q2" s="902"/>
      <c r="R2" s="902"/>
      <c r="S2" s="902" t="s">
        <v>9</v>
      </c>
      <c r="T2" s="902"/>
      <c r="U2" s="902" t="s">
        <v>10</v>
      </c>
      <c r="V2" s="903" t="s">
        <v>11</v>
      </c>
    </row>
    <row r="3" spans="1:22" ht="126" x14ac:dyDescent="0.25">
      <c r="A3" s="901"/>
      <c r="B3" s="902"/>
      <c r="C3" s="902"/>
      <c r="D3" s="329" t="s">
        <v>12</v>
      </c>
      <c r="E3" s="329" t="s">
        <v>1621</v>
      </c>
      <c r="F3" s="329" t="s">
        <v>14</v>
      </c>
      <c r="G3" s="329" t="s">
        <v>15</v>
      </c>
      <c r="H3" s="186" t="s">
        <v>1622</v>
      </c>
      <c r="I3" s="329" t="s">
        <v>17</v>
      </c>
      <c r="J3" s="329" t="s">
        <v>15</v>
      </c>
      <c r="K3" s="186" t="s">
        <v>18</v>
      </c>
      <c r="L3" s="329" t="s">
        <v>17</v>
      </c>
      <c r="M3" s="329" t="s">
        <v>15</v>
      </c>
      <c r="N3" s="186" t="s">
        <v>18</v>
      </c>
      <c r="O3" s="329" t="s">
        <v>17</v>
      </c>
      <c r="P3" s="329" t="s">
        <v>19</v>
      </c>
      <c r="Q3" s="329" t="s">
        <v>20</v>
      </c>
      <c r="R3" s="329" t="s">
        <v>21</v>
      </c>
      <c r="S3" s="329" t="s">
        <v>22</v>
      </c>
      <c r="T3" s="329" t="s">
        <v>23</v>
      </c>
      <c r="U3" s="902"/>
      <c r="V3" s="903"/>
    </row>
    <row r="4" spans="1:22" x14ac:dyDescent="0.25">
      <c r="A4" s="330">
        <v>1</v>
      </c>
      <c r="B4" s="330">
        <v>2</v>
      </c>
      <c r="C4" s="330">
        <v>3</v>
      </c>
      <c r="D4" s="330">
        <v>4</v>
      </c>
      <c r="E4" s="330">
        <v>5</v>
      </c>
      <c r="F4" s="330">
        <v>6</v>
      </c>
      <c r="G4" s="330">
        <v>7</v>
      </c>
      <c r="H4" s="331">
        <v>8</v>
      </c>
      <c r="I4" s="330">
        <v>9</v>
      </c>
      <c r="J4" s="330">
        <v>10</v>
      </c>
      <c r="K4" s="331">
        <v>11</v>
      </c>
      <c r="L4" s="330">
        <v>12</v>
      </c>
      <c r="M4" s="330">
        <v>13</v>
      </c>
      <c r="N4" s="331">
        <v>14</v>
      </c>
      <c r="O4" s="330">
        <v>15</v>
      </c>
      <c r="P4" s="330">
        <v>16</v>
      </c>
      <c r="Q4" s="330">
        <v>17</v>
      </c>
      <c r="R4" s="330">
        <v>18</v>
      </c>
      <c r="S4" s="330">
        <v>19</v>
      </c>
      <c r="T4" s="330">
        <v>20</v>
      </c>
      <c r="U4" s="330">
        <v>21</v>
      </c>
      <c r="V4" s="332">
        <v>22</v>
      </c>
    </row>
    <row r="5" spans="1:22" ht="144" x14ac:dyDescent="0.25">
      <c r="A5" s="112">
        <v>1</v>
      </c>
      <c r="B5" s="112" t="s">
        <v>1623</v>
      </c>
      <c r="C5" s="112" t="s">
        <v>1624</v>
      </c>
      <c r="D5" s="112" t="s">
        <v>1625</v>
      </c>
      <c r="E5" s="112">
        <v>23</v>
      </c>
      <c r="F5" s="112">
        <v>75</v>
      </c>
      <c r="G5" s="112">
        <v>23</v>
      </c>
      <c r="H5" s="267">
        <f>2.175  +15.63</f>
        <v>17.805</v>
      </c>
      <c r="I5" s="112" t="s">
        <v>195</v>
      </c>
      <c r="J5" s="112">
        <v>75</v>
      </c>
      <c r="K5" s="267">
        <f>35.7 +150</f>
        <v>185.7</v>
      </c>
      <c r="L5" s="112" t="s">
        <v>195</v>
      </c>
      <c r="M5" s="112">
        <v>75</v>
      </c>
      <c r="N5" s="267">
        <f>20+20</f>
        <v>40</v>
      </c>
      <c r="O5" s="112" t="s">
        <v>195</v>
      </c>
      <c r="P5" s="112" t="s">
        <v>1626</v>
      </c>
      <c r="Q5" s="112"/>
      <c r="R5" s="112"/>
      <c r="S5" s="112"/>
      <c r="T5" s="112"/>
      <c r="U5" s="112"/>
      <c r="V5" s="333"/>
    </row>
    <row r="6" spans="1:22" ht="90" x14ac:dyDescent="0.25">
      <c r="A6" s="334">
        <v>2</v>
      </c>
      <c r="B6" s="334" t="s">
        <v>1623</v>
      </c>
      <c r="C6" s="334" t="s">
        <v>1627</v>
      </c>
      <c r="D6" s="334" t="s">
        <v>1628</v>
      </c>
      <c r="E6" s="334">
        <v>17</v>
      </c>
      <c r="F6" s="334">
        <v>75</v>
      </c>
      <c r="G6" s="334" t="s">
        <v>1629</v>
      </c>
      <c r="H6" s="335">
        <v>0.40110000000000001</v>
      </c>
      <c r="I6" s="334" t="s">
        <v>75</v>
      </c>
      <c r="J6" s="334">
        <v>17</v>
      </c>
      <c r="K6" s="335" t="s">
        <v>1630</v>
      </c>
      <c r="L6" s="334" t="s">
        <v>75</v>
      </c>
      <c r="M6" s="334">
        <v>17</v>
      </c>
      <c r="N6" s="335">
        <v>0.92</v>
      </c>
      <c r="O6" s="334" t="s">
        <v>75</v>
      </c>
      <c r="P6" s="334" t="s">
        <v>1631</v>
      </c>
      <c r="Q6" s="334"/>
      <c r="R6" s="334"/>
      <c r="S6" s="334"/>
      <c r="T6" s="334"/>
      <c r="U6" s="334" t="s">
        <v>203</v>
      </c>
      <c r="V6" s="336"/>
    </row>
    <row r="7" spans="1:22" ht="198" x14ac:dyDescent="0.25">
      <c r="A7" s="112">
        <v>3</v>
      </c>
      <c r="B7" s="112" t="s">
        <v>1623</v>
      </c>
      <c r="C7" s="112" t="s">
        <v>1632</v>
      </c>
      <c r="D7" s="112" t="s">
        <v>1633</v>
      </c>
      <c r="E7" s="112" t="s">
        <v>1634</v>
      </c>
      <c r="F7" s="112" t="s">
        <v>1635</v>
      </c>
      <c r="G7" s="112">
        <v>1586</v>
      </c>
      <c r="H7" s="267">
        <v>59.63</v>
      </c>
      <c r="I7" s="112" t="s">
        <v>148</v>
      </c>
      <c r="J7" s="112">
        <v>371</v>
      </c>
      <c r="K7" s="267">
        <v>100</v>
      </c>
      <c r="L7" s="112" t="s">
        <v>148</v>
      </c>
      <c r="M7" s="112" t="s">
        <v>1636</v>
      </c>
      <c r="N7" s="267">
        <v>100</v>
      </c>
      <c r="O7" s="112" t="s">
        <v>148</v>
      </c>
      <c r="P7" s="112" t="s">
        <v>1637</v>
      </c>
      <c r="Q7" s="112"/>
      <c r="R7" s="112"/>
      <c r="S7" s="112"/>
      <c r="T7" s="112"/>
      <c r="U7" s="112"/>
      <c r="V7" s="333"/>
    </row>
    <row r="8" spans="1:22" ht="409.5" x14ac:dyDescent="0.25">
      <c r="A8" s="112">
        <v>4</v>
      </c>
      <c r="B8" s="112" t="s">
        <v>1638</v>
      </c>
      <c r="C8" s="112" t="s">
        <v>1639</v>
      </c>
      <c r="D8" s="112" t="s">
        <v>1640</v>
      </c>
      <c r="E8" s="112" t="s">
        <v>1641</v>
      </c>
      <c r="F8" s="112" t="s">
        <v>1642</v>
      </c>
      <c r="G8" s="112" t="s">
        <v>1643</v>
      </c>
      <c r="H8" s="267">
        <f>472.4/100</f>
        <v>4.7240000000000002</v>
      </c>
      <c r="I8" s="112" t="s">
        <v>28</v>
      </c>
      <c r="J8" s="112" t="s">
        <v>1643</v>
      </c>
      <c r="K8" s="267">
        <f>472.4/100</f>
        <v>4.7240000000000002</v>
      </c>
      <c r="L8" s="112" t="s">
        <v>28</v>
      </c>
      <c r="M8" s="112" t="s">
        <v>1643</v>
      </c>
      <c r="N8" s="267">
        <f>472.4/100</f>
        <v>4.7240000000000002</v>
      </c>
      <c r="O8" s="112" t="s">
        <v>28</v>
      </c>
      <c r="P8" s="112" t="s">
        <v>28</v>
      </c>
      <c r="Q8" s="112" t="s">
        <v>28</v>
      </c>
      <c r="R8" s="112" t="s">
        <v>28</v>
      </c>
      <c r="S8" s="112" t="s">
        <v>28</v>
      </c>
      <c r="T8" s="112" t="s">
        <v>28</v>
      </c>
      <c r="U8" s="112" t="s">
        <v>28</v>
      </c>
      <c r="V8" s="333">
        <v>1090</v>
      </c>
    </row>
    <row r="9" spans="1:22" ht="180" x14ac:dyDescent="0.25">
      <c r="A9" s="112">
        <v>5</v>
      </c>
      <c r="B9" s="112" t="s">
        <v>1644</v>
      </c>
      <c r="C9" s="112" t="s">
        <v>1645</v>
      </c>
      <c r="D9" s="112" t="s">
        <v>1646</v>
      </c>
      <c r="E9" s="112">
        <v>0</v>
      </c>
      <c r="F9" s="112">
        <v>75</v>
      </c>
      <c r="G9" s="112">
        <v>25</v>
      </c>
      <c r="H9" s="337">
        <v>15.17</v>
      </c>
      <c r="I9" s="112" t="s">
        <v>1647</v>
      </c>
      <c r="J9" s="112">
        <v>25</v>
      </c>
      <c r="K9" s="337">
        <v>15.17</v>
      </c>
      <c r="L9" s="112" t="s">
        <v>1647</v>
      </c>
      <c r="M9" s="112">
        <v>25</v>
      </c>
      <c r="N9" s="337">
        <v>15.17</v>
      </c>
      <c r="O9" s="112" t="s">
        <v>1647</v>
      </c>
      <c r="P9" s="112">
        <v>75</v>
      </c>
      <c r="Q9" s="112">
        <v>75</v>
      </c>
      <c r="R9" s="112"/>
      <c r="S9" s="112">
        <v>75</v>
      </c>
      <c r="T9" s="112" t="s">
        <v>1648</v>
      </c>
      <c r="U9" s="112" t="s">
        <v>1649</v>
      </c>
      <c r="V9" s="112" t="s">
        <v>1650</v>
      </c>
    </row>
    <row r="10" spans="1:22" ht="288" x14ac:dyDescent="0.25">
      <c r="A10" s="112">
        <v>6</v>
      </c>
      <c r="B10" s="112"/>
      <c r="C10" s="112" t="s">
        <v>1651</v>
      </c>
      <c r="D10" s="112" t="s">
        <v>1651</v>
      </c>
      <c r="E10" s="112">
        <v>1</v>
      </c>
      <c r="F10" s="112">
        <v>1</v>
      </c>
      <c r="G10" s="112"/>
      <c r="H10" s="338">
        <f>4700000/1000000</f>
        <v>4.7</v>
      </c>
      <c r="I10" s="112" t="s">
        <v>1647</v>
      </c>
      <c r="J10" s="112">
        <v>1</v>
      </c>
      <c r="K10" s="338">
        <f>4200000/1000000</f>
        <v>4.2</v>
      </c>
      <c r="L10" s="112" t="s">
        <v>1647</v>
      </c>
      <c r="M10" s="112"/>
      <c r="N10" s="338">
        <f>4200000/1000000</f>
        <v>4.2</v>
      </c>
      <c r="O10" s="112" t="s">
        <v>1647</v>
      </c>
      <c r="P10" s="112"/>
      <c r="Q10" s="112">
        <v>1</v>
      </c>
      <c r="R10" s="112">
        <v>1</v>
      </c>
      <c r="S10" s="112">
        <v>1</v>
      </c>
      <c r="T10" s="112" t="s">
        <v>1648</v>
      </c>
      <c r="U10" s="112" t="s">
        <v>1649</v>
      </c>
      <c r="V10" s="112" t="s">
        <v>1652</v>
      </c>
    </row>
    <row r="11" spans="1:22" ht="90" x14ac:dyDescent="0.25">
      <c r="A11" s="112">
        <v>7</v>
      </c>
      <c r="B11" s="112" t="s">
        <v>1653</v>
      </c>
      <c r="C11" s="112" t="s">
        <v>1654</v>
      </c>
      <c r="D11" s="112" t="s">
        <v>1655</v>
      </c>
      <c r="E11" s="112">
        <v>1863</v>
      </c>
      <c r="F11" s="112">
        <v>1863</v>
      </c>
      <c r="G11" s="112">
        <v>1863</v>
      </c>
      <c r="H11" s="267">
        <v>167.67</v>
      </c>
      <c r="I11" s="112" t="s">
        <v>75</v>
      </c>
      <c r="J11" s="112">
        <v>1863</v>
      </c>
      <c r="K11" s="267">
        <v>0</v>
      </c>
      <c r="L11" s="112" t="s">
        <v>75</v>
      </c>
      <c r="M11" s="112">
        <v>1863</v>
      </c>
      <c r="N11" s="267">
        <v>0</v>
      </c>
      <c r="O11" s="112" t="s">
        <v>75</v>
      </c>
      <c r="P11" s="112"/>
      <c r="Q11" s="112" t="s">
        <v>1656</v>
      </c>
      <c r="R11" s="112" t="s">
        <v>1657</v>
      </c>
      <c r="S11" s="112" t="s">
        <v>1658</v>
      </c>
      <c r="T11" s="112" t="s">
        <v>1659</v>
      </c>
      <c r="U11" s="333" t="s">
        <v>1660</v>
      </c>
      <c r="V11" s="112"/>
    </row>
    <row r="12" spans="1:22" ht="342" x14ac:dyDescent="0.25">
      <c r="A12" s="112">
        <v>8</v>
      </c>
      <c r="B12" s="112" t="s">
        <v>1661</v>
      </c>
      <c r="C12" s="112" t="s">
        <v>1662</v>
      </c>
      <c r="D12" s="112" t="s">
        <v>1663</v>
      </c>
      <c r="E12" s="112"/>
      <c r="F12" s="112" t="s">
        <v>1664</v>
      </c>
      <c r="G12" s="112">
        <v>0.59</v>
      </c>
      <c r="H12" s="267">
        <v>0.59</v>
      </c>
      <c r="I12" s="112" t="s">
        <v>75</v>
      </c>
      <c r="J12" s="112">
        <v>68</v>
      </c>
      <c r="K12" s="267">
        <v>2.12</v>
      </c>
      <c r="L12" s="112" t="s">
        <v>75</v>
      </c>
      <c r="M12" s="112">
        <v>75</v>
      </c>
      <c r="N12" s="267">
        <v>2.33</v>
      </c>
      <c r="O12" s="112" t="s">
        <v>75</v>
      </c>
      <c r="P12" s="112"/>
      <c r="Q12" s="112"/>
      <c r="R12" s="112"/>
      <c r="S12" s="112"/>
      <c r="T12" s="112"/>
      <c r="U12" s="112" t="s">
        <v>203</v>
      </c>
      <c r="V12" s="333"/>
    </row>
    <row r="13" spans="1:22" ht="409.5" x14ac:dyDescent="0.25">
      <c r="A13" s="112">
        <v>9</v>
      </c>
      <c r="B13" s="112" t="s">
        <v>1623</v>
      </c>
      <c r="C13" s="112" t="s">
        <v>1665</v>
      </c>
      <c r="D13" s="112" t="s">
        <v>1666</v>
      </c>
      <c r="E13" s="112">
        <v>1620</v>
      </c>
      <c r="F13" s="112" t="s">
        <v>1667</v>
      </c>
      <c r="G13" s="112" t="s">
        <v>1668</v>
      </c>
      <c r="H13" s="267">
        <v>0.38</v>
      </c>
      <c r="I13" s="112" t="s">
        <v>148</v>
      </c>
      <c r="J13" s="112" t="s">
        <v>1669</v>
      </c>
      <c r="K13" s="267">
        <v>10</v>
      </c>
      <c r="L13" s="112" t="s">
        <v>148</v>
      </c>
      <c r="M13" s="112" t="s">
        <v>1670</v>
      </c>
      <c r="N13" s="267">
        <v>84.9</v>
      </c>
      <c r="O13" s="112" t="s">
        <v>148</v>
      </c>
      <c r="P13" s="112" t="s">
        <v>1671</v>
      </c>
      <c r="Q13" s="112"/>
      <c r="R13" s="112"/>
      <c r="S13" s="112"/>
      <c r="T13" s="112"/>
      <c r="U13" s="112" t="s">
        <v>203</v>
      </c>
      <c r="V13" s="333"/>
    </row>
    <row r="14" spans="1:22" ht="198" x14ac:dyDescent="0.25">
      <c r="A14" s="112">
        <v>10</v>
      </c>
      <c r="B14" s="112" t="s">
        <v>1672</v>
      </c>
      <c r="C14" s="112" t="s">
        <v>1673</v>
      </c>
      <c r="D14" s="112" t="s">
        <v>1674</v>
      </c>
      <c r="E14" s="112">
        <v>51</v>
      </c>
      <c r="F14" s="112">
        <v>61</v>
      </c>
      <c r="G14" s="112">
        <v>51</v>
      </c>
      <c r="H14" s="267">
        <v>5.82</v>
      </c>
      <c r="I14" s="112" t="s">
        <v>148</v>
      </c>
      <c r="J14" s="112">
        <v>51</v>
      </c>
      <c r="K14" s="267" t="s">
        <v>1675</v>
      </c>
      <c r="L14" s="112" t="s">
        <v>232</v>
      </c>
      <c r="M14" s="112">
        <v>61</v>
      </c>
      <c r="N14" s="267">
        <v>9.9600000000000009</v>
      </c>
      <c r="O14" s="112" t="s">
        <v>148</v>
      </c>
      <c r="P14" s="112" t="s">
        <v>1676</v>
      </c>
      <c r="Q14" s="112"/>
      <c r="R14" s="112"/>
      <c r="S14" s="112"/>
      <c r="T14" s="112"/>
      <c r="U14" s="112" t="s">
        <v>203</v>
      </c>
      <c r="V14" s="333"/>
    </row>
    <row r="15" spans="1:22" ht="198" x14ac:dyDescent="0.25">
      <c r="A15" s="112">
        <v>11</v>
      </c>
      <c r="B15" s="112" t="s">
        <v>1672</v>
      </c>
      <c r="C15" s="112" t="s">
        <v>1677</v>
      </c>
      <c r="D15" s="112" t="s">
        <v>1674</v>
      </c>
      <c r="E15" s="112">
        <v>25</v>
      </c>
      <c r="F15" s="112" t="s">
        <v>1678</v>
      </c>
      <c r="G15" s="112">
        <v>25</v>
      </c>
      <c r="H15" s="267">
        <v>10.94</v>
      </c>
      <c r="I15" s="112" t="s">
        <v>148</v>
      </c>
      <c r="J15" s="112">
        <v>25</v>
      </c>
      <c r="K15" s="267">
        <v>9</v>
      </c>
      <c r="L15" s="112" t="s">
        <v>232</v>
      </c>
      <c r="M15" s="112">
        <v>35</v>
      </c>
      <c r="N15" s="267">
        <v>9.9</v>
      </c>
      <c r="O15" s="112"/>
      <c r="P15" s="112" t="s">
        <v>1676</v>
      </c>
      <c r="Q15" s="112"/>
      <c r="R15" s="112"/>
      <c r="S15" s="112"/>
      <c r="T15" s="112"/>
      <c r="U15" s="112" t="s">
        <v>203</v>
      </c>
      <c r="V15" s="333"/>
    </row>
    <row r="16" spans="1:22" ht="396" x14ac:dyDescent="0.25">
      <c r="A16" s="112">
        <v>12</v>
      </c>
      <c r="B16" s="112" t="s">
        <v>1679</v>
      </c>
      <c r="C16" s="112" t="s">
        <v>1680</v>
      </c>
      <c r="D16" s="112" t="s">
        <v>1674</v>
      </c>
      <c r="E16" s="112" t="s">
        <v>1681</v>
      </c>
      <c r="F16" s="112"/>
      <c r="G16" s="112" t="s">
        <v>1682</v>
      </c>
      <c r="H16" s="267">
        <f>3.23+0.15+15.44+5+31.09+0.1+5.32</f>
        <v>60.33</v>
      </c>
      <c r="I16" s="112" t="s">
        <v>195</v>
      </c>
      <c r="J16" s="112" t="s">
        <v>1683</v>
      </c>
      <c r="K16" s="267">
        <f>4.4+35.47+5+35.47+10+6.18</f>
        <v>96.52000000000001</v>
      </c>
      <c r="L16" s="112" t="s">
        <v>195</v>
      </c>
      <c r="M16" s="112"/>
      <c r="N16" s="267">
        <f>4.84+3.79+5.5+39.03+3+0.11</f>
        <v>56.269999999999996</v>
      </c>
      <c r="O16" s="112" t="s">
        <v>195</v>
      </c>
      <c r="P16" s="112"/>
      <c r="Q16" s="112"/>
      <c r="R16" s="112"/>
      <c r="S16" s="112"/>
      <c r="T16" s="112"/>
      <c r="U16" s="112" t="s">
        <v>203</v>
      </c>
      <c r="V16" s="333"/>
    </row>
    <row r="17" spans="1:22" ht="216" x14ac:dyDescent="0.25">
      <c r="A17" s="112">
        <v>13</v>
      </c>
      <c r="B17" s="112" t="s">
        <v>1638</v>
      </c>
      <c r="C17" s="272" t="s">
        <v>1684</v>
      </c>
      <c r="D17" s="112" t="s">
        <v>1685</v>
      </c>
      <c r="E17" s="112"/>
      <c r="F17" s="112" t="s">
        <v>1686</v>
      </c>
      <c r="G17" s="112"/>
      <c r="H17" s="267">
        <v>1051.21</v>
      </c>
      <c r="I17" s="112" t="s">
        <v>195</v>
      </c>
      <c r="J17" s="112" t="s">
        <v>1686</v>
      </c>
      <c r="K17" s="267">
        <v>1035.21</v>
      </c>
      <c r="L17" s="112" t="s">
        <v>195</v>
      </c>
      <c r="M17" s="112" t="s">
        <v>1686</v>
      </c>
      <c r="N17" s="267">
        <v>1138.73</v>
      </c>
      <c r="O17" s="112" t="s">
        <v>195</v>
      </c>
      <c r="P17" s="112"/>
      <c r="Q17" s="112"/>
      <c r="R17" s="112"/>
      <c r="S17" s="112"/>
      <c r="T17" s="112"/>
      <c r="U17" s="112" t="s">
        <v>203</v>
      </c>
      <c r="V17" s="333"/>
    </row>
    <row r="18" spans="1:22" ht="144" x14ac:dyDescent="0.25">
      <c r="A18" s="334">
        <v>14</v>
      </c>
      <c r="B18" s="112" t="s">
        <v>1638</v>
      </c>
      <c r="C18" s="272" t="s">
        <v>1687</v>
      </c>
      <c r="D18" s="112" t="s">
        <v>1685</v>
      </c>
      <c r="E18" s="339"/>
      <c r="F18" s="339"/>
      <c r="G18" s="112">
        <v>390</v>
      </c>
      <c r="H18" s="267">
        <v>0.39</v>
      </c>
      <c r="I18" s="112" t="s">
        <v>148</v>
      </c>
      <c r="J18" s="112" t="s">
        <v>1686</v>
      </c>
      <c r="K18" s="267"/>
      <c r="L18" s="112" t="s">
        <v>148</v>
      </c>
      <c r="M18" s="112" t="s">
        <v>1686</v>
      </c>
      <c r="N18" s="267"/>
      <c r="O18" s="112" t="s">
        <v>148</v>
      </c>
      <c r="P18" s="112"/>
      <c r="Q18" s="112"/>
      <c r="R18" s="112"/>
      <c r="S18" s="112"/>
      <c r="T18" s="112"/>
      <c r="U18" s="112" t="s">
        <v>203</v>
      </c>
      <c r="V18" s="333"/>
    </row>
    <row r="19" spans="1:22" ht="162" x14ac:dyDescent="0.25">
      <c r="A19" s="340">
        <v>15</v>
      </c>
      <c r="B19" s="341" t="s">
        <v>1688</v>
      </c>
      <c r="C19" s="341" t="s">
        <v>1689</v>
      </c>
      <c r="D19" s="342" t="s">
        <v>1499</v>
      </c>
      <c r="E19" s="341" t="s">
        <v>1690</v>
      </c>
      <c r="F19" s="343" t="s">
        <v>211</v>
      </c>
      <c r="G19" s="343" t="s">
        <v>211</v>
      </c>
      <c r="H19" s="344">
        <v>0.05</v>
      </c>
      <c r="I19" s="345" t="s">
        <v>1691</v>
      </c>
      <c r="J19" s="343" t="s">
        <v>211</v>
      </c>
      <c r="K19" s="344">
        <v>0.05</v>
      </c>
      <c r="L19" s="345" t="s">
        <v>1691</v>
      </c>
      <c r="M19" s="343" t="s">
        <v>211</v>
      </c>
      <c r="N19" s="344">
        <v>0.05</v>
      </c>
      <c r="O19" s="341" t="s">
        <v>1691</v>
      </c>
      <c r="P19" s="341" t="s">
        <v>1692</v>
      </c>
      <c r="Q19" s="342" t="s">
        <v>211</v>
      </c>
      <c r="R19" s="342" t="s">
        <v>211</v>
      </c>
      <c r="S19" s="341" t="s">
        <v>240</v>
      </c>
      <c r="T19" s="342" t="s">
        <v>1693</v>
      </c>
      <c r="U19" s="341" t="s">
        <v>1694</v>
      </c>
      <c r="V19" s="341" t="s">
        <v>1694</v>
      </c>
    </row>
    <row r="20" spans="1:22" ht="324" x14ac:dyDescent="0.25">
      <c r="A20" s="346">
        <v>16</v>
      </c>
      <c r="B20" s="341" t="s">
        <v>1688</v>
      </c>
      <c r="C20" s="341" t="s">
        <v>1695</v>
      </c>
      <c r="D20" s="342" t="s">
        <v>1499</v>
      </c>
      <c r="E20" s="341" t="s">
        <v>1696</v>
      </c>
      <c r="F20" s="342">
        <v>4500000</v>
      </c>
      <c r="G20" s="342">
        <v>4345014</v>
      </c>
      <c r="H20" s="344">
        <v>2.4799999999999999E-2</v>
      </c>
      <c r="I20" s="341" t="s">
        <v>1697</v>
      </c>
      <c r="J20" s="342">
        <v>0.434</v>
      </c>
      <c r="K20" s="344">
        <v>214000</v>
      </c>
      <c r="L20" s="341" t="s">
        <v>1697</v>
      </c>
      <c r="M20" s="342">
        <v>4500000</v>
      </c>
      <c r="N20" s="344">
        <v>0.222</v>
      </c>
      <c r="O20" s="341" t="s">
        <v>1697</v>
      </c>
      <c r="P20" s="341" t="s">
        <v>1692</v>
      </c>
      <c r="Q20" s="342" t="s">
        <v>211</v>
      </c>
      <c r="R20" s="342" t="s">
        <v>211</v>
      </c>
      <c r="S20" s="341" t="s">
        <v>240</v>
      </c>
      <c r="T20" s="342" t="s">
        <v>1693</v>
      </c>
      <c r="U20" s="341" t="s">
        <v>1694</v>
      </c>
      <c r="V20" s="341" t="s">
        <v>1694</v>
      </c>
    </row>
    <row r="21" spans="1:22" ht="162" x14ac:dyDescent="0.25">
      <c r="A21" s="346">
        <v>17</v>
      </c>
      <c r="B21" s="347" t="s">
        <v>1688</v>
      </c>
      <c r="C21" s="347" t="s">
        <v>1689</v>
      </c>
      <c r="D21" s="346" t="s">
        <v>1499</v>
      </c>
      <c r="E21" s="347" t="s">
        <v>1690</v>
      </c>
      <c r="F21" s="348" t="s">
        <v>211</v>
      </c>
      <c r="G21" s="348" t="s">
        <v>211</v>
      </c>
      <c r="H21" s="349">
        <v>0.05</v>
      </c>
      <c r="I21" s="350" t="s">
        <v>1691</v>
      </c>
      <c r="J21" s="348" t="s">
        <v>211</v>
      </c>
      <c r="K21" s="349">
        <v>0.05</v>
      </c>
      <c r="L21" s="350" t="s">
        <v>1691</v>
      </c>
      <c r="M21" s="348" t="s">
        <v>211</v>
      </c>
      <c r="N21" s="349">
        <v>0.05</v>
      </c>
      <c r="O21" s="347" t="s">
        <v>1691</v>
      </c>
      <c r="P21" s="347" t="s">
        <v>1692</v>
      </c>
      <c r="Q21" s="346" t="s">
        <v>211</v>
      </c>
      <c r="R21" s="346" t="s">
        <v>211</v>
      </c>
      <c r="S21" s="347" t="s">
        <v>240</v>
      </c>
      <c r="T21" s="346" t="s">
        <v>1693</v>
      </c>
      <c r="U21" s="347" t="s">
        <v>1694</v>
      </c>
      <c r="V21" s="351" t="s">
        <v>1694</v>
      </c>
    </row>
    <row r="22" spans="1:22" ht="54" x14ac:dyDescent="0.25">
      <c r="A22" s="112">
        <v>18</v>
      </c>
      <c r="B22" s="112" t="s">
        <v>1698</v>
      </c>
      <c r="C22" s="112" t="s">
        <v>1699</v>
      </c>
      <c r="D22" s="340" t="s">
        <v>1499</v>
      </c>
      <c r="E22" s="112">
        <v>76110</v>
      </c>
      <c r="F22" s="112">
        <v>286110</v>
      </c>
      <c r="G22" s="112">
        <v>57222</v>
      </c>
      <c r="H22" s="267">
        <v>7.6109999999999997E-3</v>
      </c>
      <c r="I22" s="112">
        <v>15222</v>
      </c>
      <c r="J22" s="112" t="s">
        <v>1700</v>
      </c>
      <c r="K22" s="267">
        <v>0.01</v>
      </c>
      <c r="L22" s="112">
        <v>20000</v>
      </c>
      <c r="M22" s="112" t="s">
        <v>1700</v>
      </c>
      <c r="N22" s="267">
        <v>1.0999999999999999E-2</v>
      </c>
      <c r="O22" s="112">
        <v>22000</v>
      </c>
      <c r="P22" s="112" t="s">
        <v>1700</v>
      </c>
      <c r="Q22" s="352">
        <f>N22/10000000</f>
        <v>1.0999999999999999E-9</v>
      </c>
      <c r="R22" s="112"/>
      <c r="S22" s="112" t="s">
        <v>1701</v>
      </c>
      <c r="T22" s="112" t="s">
        <v>1702</v>
      </c>
      <c r="U22" s="112" t="s">
        <v>196</v>
      </c>
      <c r="V22" s="112" t="s">
        <v>1703</v>
      </c>
    </row>
    <row r="23" spans="1:22" ht="54" x14ac:dyDescent="0.25">
      <c r="A23" s="353">
        <v>19</v>
      </c>
      <c r="B23" s="353" t="s">
        <v>1704</v>
      </c>
      <c r="C23" s="353" t="s">
        <v>1705</v>
      </c>
      <c r="D23" s="340" t="s">
        <v>1499</v>
      </c>
      <c r="E23" s="353" t="s">
        <v>1706</v>
      </c>
      <c r="F23" s="354">
        <v>71400</v>
      </c>
      <c r="G23" s="354">
        <v>14580</v>
      </c>
      <c r="H23" s="355">
        <v>2.5000000000000001E-3</v>
      </c>
      <c r="I23" s="354" t="s">
        <v>148</v>
      </c>
      <c r="J23" s="354">
        <v>71400</v>
      </c>
      <c r="K23" s="355">
        <v>2.5000000000000001E-3</v>
      </c>
      <c r="L23" s="354" t="s">
        <v>148</v>
      </c>
      <c r="M23" s="354">
        <v>71400</v>
      </c>
      <c r="N23" s="355">
        <v>2.5000000000000001E-3</v>
      </c>
      <c r="O23" s="353" t="s">
        <v>148</v>
      </c>
      <c r="P23" s="353"/>
      <c r="Q23" s="352">
        <f t="shared" ref="Q23:Q27" si="0">N23/10000000</f>
        <v>2.5000000000000002E-10</v>
      </c>
      <c r="R23" s="353"/>
      <c r="S23" s="353"/>
      <c r="T23" s="353"/>
      <c r="U23" s="353" t="s">
        <v>1694</v>
      </c>
      <c r="V23" s="356" t="s">
        <v>1694</v>
      </c>
    </row>
    <row r="24" spans="1:22" ht="54" x14ac:dyDescent="0.25">
      <c r="A24" s="341">
        <v>20</v>
      </c>
      <c r="B24" s="341" t="s">
        <v>1704</v>
      </c>
      <c r="C24" s="341" t="s">
        <v>1707</v>
      </c>
      <c r="D24" s="342" t="s">
        <v>1499</v>
      </c>
      <c r="E24" s="345">
        <v>53313</v>
      </c>
      <c r="F24" s="345">
        <v>150000</v>
      </c>
      <c r="G24" s="345">
        <v>53313</v>
      </c>
      <c r="H24" s="357">
        <v>1.2099999999999999E-3</v>
      </c>
      <c r="I24" s="345" t="s">
        <v>148</v>
      </c>
      <c r="J24" s="345">
        <v>150000</v>
      </c>
      <c r="K24" s="357">
        <v>3.0000000000000001E-3</v>
      </c>
      <c r="L24" s="345" t="s">
        <v>148</v>
      </c>
      <c r="M24" s="345">
        <v>150000</v>
      </c>
      <c r="N24" s="357">
        <v>3.0000000000000001E-3</v>
      </c>
      <c r="O24" s="341" t="s">
        <v>148</v>
      </c>
      <c r="P24" s="341"/>
      <c r="Q24" s="352">
        <f t="shared" si="0"/>
        <v>3E-10</v>
      </c>
      <c r="R24" s="341"/>
      <c r="S24" s="341"/>
      <c r="T24" s="341"/>
      <c r="U24" s="341" t="s">
        <v>1694</v>
      </c>
      <c r="V24" s="358" t="s">
        <v>1694</v>
      </c>
    </row>
    <row r="25" spans="1:22" ht="54" x14ac:dyDescent="0.25">
      <c r="A25" s="341">
        <v>21</v>
      </c>
      <c r="B25" s="341" t="s">
        <v>1704</v>
      </c>
      <c r="C25" s="341" t="s">
        <v>1708</v>
      </c>
      <c r="D25" s="342" t="s">
        <v>1499</v>
      </c>
      <c r="E25" s="345">
        <v>14972</v>
      </c>
      <c r="F25" s="345">
        <v>50000</v>
      </c>
      <c r="G25" s="345">
        <v>14972</v>
      </c>
      <c r="H25" s="357">
        <v>4.125E-4</v>
      </c>
      <c r="I25" s="345" t="s">
        <v>148</v>
      </c>
      <c r="J25" s="345">
        <v>50000</v>
      </c>
      <c r="K25" s="357">
        <v>1E-3</v>
      </c>
      <c r="L25" s="345" t="s">
        <v>148</v>
      </c>
      <c r="M25" s="345">
        <v>50000</v>
      </c>
      <c r="N25" s="357">
        <v>1E-3</v>
      </c>
      <c r="O25" s="341" t="s">
        <v>148</v>
      </c>
      <c r="P25" s="341"/>
      <c r="Q25" s="352">
        <f t="shared" si="0"/>
        <v>1E-10</v>
      </c>
      <c r="R25" s="341"/>
      <c r="S25" s="341"/>
      <c r="T25" s="341"/>
      <c r="U25" s="341" t="s">
        <v>1694</v>
      </c>
      <c r="V25" s="358" t="s">
        <v>1694</v>
      </c>
    </row>
    <row r="26" spans="1:22" ht="54" x14ac:dyDescent="0.25">
      <c r="A26" s="341">
        <v>22</v>
      </c>
      <c r="B26" s="341" t="s">
        <v>1709</v>
      </c>
      <c r="C26" s="341"/>
      <c r="D26" s="345"/>
      <c r="E26" s="345"/>
      <c r="F26" s="345"/>
      <c r="G26" s="345"/>
      <c r="H26" s="357">
        <v>0</v>
      </c>
      <c r="I26" s="345"/>
      <c r="J26" s="345"/>
      <c r="K26" s="357">
        <v>0</v>
      </c>
      <c r="L26" s="345"/>
      <c r="M26" s="345"/>
      <c r="N26" s="357">
        <v>0</v>
      </c>
      <c r="O26" s="341"/>
      <c r="P26" s="341"/>
      <c r="Q26" s="352">
        <f t="shared" si="0"/>
        <v>0</v>
      </c>
      <c r="R26" s="341"/>
      <c r="S26" s="341"/>
      <c r="T26" s="341"/>
      <c r="U26" s="341" t="s">
        <v>1694</v>
      </c>
      <c r="V26" s="341" t="s">
        <v>1694</v>
      </c>
    </row>
    <row r="27" spans="1:22" ht="198" x14ac:dyDescent="0.25">
      <c r="A27" s="342">
        <v>23</v>
      </c>
      <c r="B27" s="341" t="s">
        <v>1688</v>
      </c>
      <c r="C27" s="341" t="s">
        <v>1710</v>
      </c>
      <c r="D27" s="342" t="s">
        <v>1499</v>
      </c>
      <c r="E27" s="342">
        <v>16507</v>
      </c>
      <c r="F27" s="342" t="s">
        <v>211</v>
      </c>
      <c r="G27" s="343">
        <v>16507</v>
      </c>
      <c r="H27" s="344">
        <v>1.1620000000000001E-3</v>
      </c>
      <c r="I27" s="341" t="s">
        <v>1711</v>
      </c>
      <c r="J27" s="342" t="s">
        <v>211</v>
      </c>
      <c r="K27" s="344">
        <v>1.1620000000000001E-3</v>
      </c>
      <c r="L27" s="341" t="s">
        <v>1711</v>
      </c>
      <c r="M27" s="342" t="s">
        <v>211</v>
      </c>
      <c r="N27" s="344">
        <v>1.1620000000000001E-3</v>
      </c>
      <c r="O27" s="341" t="s">
        <v>1711</v>
      </c>
      <c r="P27" s="341"/>
      <c r="Q27" s="352">
        <f t="shared" si="0"/>
        <v>1.1620000000000001E-10</v>
      </c>
      <c r="R27" s="342"/>
      <c r="S27" s="342"/>
      <c r="T27" s="342"/>
      <c r="U27" s="341" t="s">
        <v>1694</v>
      </c>
      <c r="V27" s="358" t="s">
        <v>1694</v>
      </c>
    </row>
    <row r="28" spans="1:22" ht="108" x14ac:dyDescent="0.25">
      <c r="A28" s="112">
        <v>24</v>
      </c>
      <c r="B28" s="112" t="s">
        <v>1638</v>
      </c>
      <c r="C28" s="112" t="s">
        <v>1712</v>
      </c>
      <c r="D28" s="112"/>
      <c r="E28" s="112"/>
      <c r="F28" s="112"/>
      <c r="G28" s="112">
        <v>362</v>
      </c>
      <c r="H28" s="267">
        <v>0.06</v>
      </c>
      <c r="I28" s="112" t="s">
        <v>1713</v>
      </c>
      <c r="J28" s="112" t="s">
        <v>1636</v>
      </c>
      <c r="K28" s="267">
        <v>0.17</v>
      </c>
      <c r="L28" s="112" t="s">
        <v>1636</v>
      </c>
      <c r="M28" s="112" t="s">
        <v>1636</v>
      </c>
      <c r="N28" s="267">
        <v>0.17</v>
      </c>
      <c r="O28" s="112"/>
      <c r="P28" s="112"/>
      <c r="Q28" s="112"/>
      <c r="R28" s="112"/>
      <c r="S28" s="112"/>
      <c r="T28" s="112"/>
      <c r="U28" s="112" t="s">
        <v>203</v>
      </c>
      <c r="V28" s="333"/>
    </row>
    <row r="29" spans="1:22" ht="90" x14ac:dyDescent="0.25">
      <c r="A29" s="112">
        <v>25</v>
      </c>
      <c r="B29" s="112" t="s">
        <v>1714</v>
      </c>
      <c r="C29" s="112" t="s">
        <v>1715</v>
      </c>
      <c r="D29" s="112"/>
      <c r="E29" s="112"/>
      <c r="F29" s="112"/>
      <c r="G29" s="112">
        <v>392</v>
      </c>
      <c r="H29" s="267">
        <v>0.11</v>
      </c>
      <c r="I29" s="112" t="s">
        <v>1713</v>
      </c>
      <c r="J29" s="112" t="s">
        <v>1636</v>
      </c>
      <c r="K29" s="267">
        <v>0.45</v>
      </c>
      <c r="L29" s="112" t="s">
        <v>1716</v>
      </c>
      <c r="M29" s="112">
        <v>409</v>
      </c>
      <c r="N29" s="267">
        <v>0.45</v>
      </c>
      <c r="O29" s="112"/>
      <c r="P29" s="112"/>
      <c r="Q29" s="112"/>
      <c r="R29" s="112"/>
      <c r="S29" s="112"/>
      <c r="T29" s="112"/>
      <c r="U29" s="112" t="s">
        <v>203</v>
      </c>
      <c r="V29" s="333"/>
    </row>
    <row r="30" spans="1:22" x14ac:dyDescent="0.25">
      <c r="A30" s="112">
        <v>26</v>
      </c>
      <c r="B30" s="112" t="s">
        <v>1717</v>
      </c>
      <c r="C30" s="112" t="s">
        <v>1463</v>
      </c>
      <c r="D30" s="112">
        <v>25</v>
      </c>
      <c r="E30" s="112"/>
      <c r="F30" s="112"/>
      <c r="G30" s="112">
        <v>25</v>
      </c>
      <c r="H30" s="267">
        <v>2.7</v>
      </c>
      <c r="I30" s="112" t="s">
        <v>148</v>
      </c>
      <c r="J30" s="112">
        <v>25</v>
      </c>
      <c r="K30" s="267">
        <v>6.5</v>
      </c>
      <c r="L30" s="112" t="s">
        <v>148</v>
      </c>
      <c r="M30" s="112">
        <v>35</v>
      </c>
      <c r="N30" s="267">
        <v>7.15</v>
      </c>
      <c r="O30" s="112"/>
      <c r="P30" s="112"/>
      <c r="Q30" s="112"/>
      <c r="R30" s="112"/>
      <c r="S30" s="112"/>
      <c r="T30" s="112"/>
      <c r="U30" s="112" t="s">
        <v>203</v>
      </c>
      <c r="V30" s="333"/>
    </row>
    <row r="31" spans="1:22" ht="36" x14ac:dyDescent="0.25">
      <c r="A31" s="112">
        <v>27</v>
      </c>
      <c r="B31" s="112" t="s">
        <v>1718</v>
      </c>
      <c r="C31" s="112"/>
      <c r="D31" s="112"/>
      <c r="E31" s="112"/>
      <c r="F31" s="112"/>
      <c r="G31" s="112"/>
      <c r="H31" s="267"/>
      <c r="I31" s="112"/>
      <c r="J31" s="112"/>
      <c r="K31" s="267"/>
      <c r="L31" s="112"/>
      <c r="M31" s="112">
        <v>2259108</v>
      </c>
      <c r="N31" s="267"/>
      <c r="O31" s="112"/>
      <c r="P31" s="112"/>
      <c r="Q31" s="112"/>
      <c r="R31" s="112"/>
      <c r="S31" s="112"/>
      <c r="T31" s="112"/>
      <c r="U31" s="112" t="s">
        <v>192</v>
      </c>
      <c r="V31" s="333" t="s">
        <v>188</v>
      </c>
    </row>
    <row r="32" spans="1:22" ht="72" x14ac:dyDescent="0.25">
      <c r="A32" s="112">
        <v>28</v>
      </c>
      <c r="B32" s="112" t="s">
        <v>1719</v>
      </c>
      <c r="C32" s="112" t="s">
        <v>1720</v>
      </c>
      <c r="D32" s="112"/>
      <c r="E32" s="112"/>
      <c r="F32" s="112"/>
      <c r="G32" s="112"/>
      <c r="H32" s="267"/>
      <c r="I32" s="112"/>
      <c r="J32" s="112"/>
      <c r="K32" s="267"/>
      <c r="L32" s="112"/>
      <c r="M32" s="112">
        <v>2238276</v>
      </c>
      <c r="N32" s="267">
        <v>200</v>
      </c>
      <c r="O32" s="112" t="s">
        <v>1721</v>
      </c>
      <c r="P32" s="112"/>
      <c r="Q32" s="112"/>
      <c r="R32" s="112"/>
      <c r="S32" s="112"/>
      <c r="T32" s="112"/>
      <c r="U32" s="112" t="s">
        <v>1722</v>
      </c>
      <c r="V32" s="333" t="s">
        <v>188</v>
      </c>
    </row>
    <row r="33" spans="1:22" ht="54" x14ac:dyDescent="0.25">
      <c r="A33" s="112">
        <v>29</v>
      </c>
      <c r="B33" s="112" t="s">
        <v>1723</v>
      </c>
      <c r="C33" s="112" t="s">
        <v>28</v>
      </c>
      <c r="D33" s="112"/>
      <c r="E33" s="112"/>
      <c r="F33" s="112"/>
      <c r="G33" s="112"/>
      <c r="H33" s="267"/>
      <c r="I33" s="112"/>
      <c r="J33" s="112"/>
      <c r="K33" s="267"/>
      <c r="L33" s="112"/>
      <c r="M33" s="112"/>
      <c r="N33" s="267">
        <v>200</v>
      </c>
      <c r="O33" s="112" t="s">
        <v>1721</v>
      </c>
      <c r="P33" s="112"/>
      <c r="Q33" s="112"/>
      <c r="R33" s="112"/>
      <c r="S33" s="112"/>
      <c r="T33" s="112"/>
      <c r="U33" s="112"/>
      <c r="V33" s="333"/>
    </row>
    <row r="34" spans="1:22" ht="126" x14ac:dyDescent="0.25">
      <c r="A34" s="112">
        <v>30</v>
      </c>
      <c r="B34" s="112" t="s">
        <v>1724</v>
      </c>
      <c r="C34" s="112"/>
      <c r="D34" s="112"/>
      <c r="E34" s="112"/>
      <c r="F34" s="112"/>
      <c r="G34" s="112"/>
      <c r="H34" s="267"/>
      <c r="I34" s="112"/>
      <c r="J34" s="112"/>
      <c r="K34" s="267"/>
      <c r="L34" s="112"/>
      <c r="M34" s="112" t="s">
        <v>1725</v>
      </c>
      <c r="N34" s="267">
        <v>3780.34</v>
      </c>
      <c r="O34" s="112" t="s">
        <v>1726</v>
      </c>
      <c r="P34" s="112"/>
      <c r="Q34" s="112"/>
      <c r="R34" s="112"/>
      <c r="S34" s="112"/>
      <c r="T34" s="112"/>
      <c r="U34" s="112" t="s">
        <v>192</v>
      </c>
      <c r="V34" s="333" t="s">
        <v>188</v>
      </c>
    </row>
    <row r="35" spans="1:22" ht="54" x14ac:dyDescent="0.25">
      <c r="A35" s="112">
        <v>31</v>
      </c>
      <c r="B35" s="112" t="s">
        <v>1727</v>
      </c>
      <c r="C35" s="112"/>
      <c r="D35" s="112"/>
      <c r="E35" s="112"/>
      <c r="F35" s="112"/>
      <c r="G35" s="112"/>
      <c r="H35" s="267"/>
      <c r="I35" s="112"/>
      <c r="J35" s="112"/>
      <c r="K35" s="267"/>
      <c r="L35" s="112"/>
      <c r="M35" s="112">
        <v>958245</v>
      </c>
      <c r="N35" s="267">
        <v>344</v>
      </c>
      <c r="O35" s="112" t="s">
        <v>1726</v>
      </c>
      <c r="P35" s="112"/>
      <c r="Q35" s="112"/>
      <c r="R35" s="112"/>
      <c r="S35" s="112"/>
      <c r="T35" s="112"/>
      <c r="U35" s="112" t="s">
        <v>192</v>
      </c>
      <c r="V35" s="333" t="s">
        <v>188</v>
      </c>
    </row>
    <row r="36" spans="1:22" ht="144" x14ac:dyDescent="0.25">
      <c r="A36" s="115">
        <v>32</v>
      </c>
      <c r="B36" s="112" t="s">
        <v>1728</v>
      </c>
      <c r="C36" s="112" t="s">
        <v>1729</v>
      </c>
      <c r="D36" s="112" t="s">
        <v>1730</v>
      </c>
      <c r="E36" s="112" t="s">
        <v>1731</v>
      </c>
      <c r="F36" s="112" t="s">
        <v>1732</v>
      </c>
      <c r="G36" s="112" t="s">
        <v>1733</v>
      </c>
      <c r="H36" s="267" t="s">
        <v>28</v>
      </c>
      <c r="I36" s="112" t="s">
        <v>148</v>
      </c>
      <c r="J36" s="112" t="s">
        <v>1733</v>
      </c>
      <c r="K36" s="267" t="s">
        <v>28</v>
      </c>
      <c r="L36" s="112" t="s">
        <v>1734</v>
      </c>
      <c r="M36" s="112" t="s">
        <v>1735</v>
      </c>
      <c r="N36" s="267" t="s">
        <v>28</v>
      </c>
      <c r="O36" s="112" t="s">
        <v>1736</v>
      </c>
      <c r="P36" s="112" t="s">
        <v>1446</v>
      </c>
      <c r="Q36" s="112" t="s">
        <v>28</v>
      </c>
      <c r="R36" s="112" t="s">
        <v>28</v>
      </c>
      <c r="S36" s="112" t="s">
        <v>1737</v>
      </c>
      <c r="T36" s="112" t="s">
        <v>1738</v>
      </c>
      <c r="U36" s="112" t="s">
        <v>1739</v>
      </c>
      <c r="V36" s="333" t="s">
        <v>1739</v>
      </c>
    </row>
    <row r="37" spans="1:22" x14ac:dyDescent="0.25">
      <c r="A37" s="115">
        <v>33</v>
      </c>
      <c r="B37" s="115" t="s">
        <v>1740</v>
      </c>
      <c r="C37" s="115"/>
      <c r="D37" s="359" t="s">
        <v>1741</v>
      </c>
      <c r="E37" s="360"/>
      <c r="F37" s="360"/>
      <c r="G37" s="360"/>
      <c r="H37" s="360"/>
      <c r="I37" s="360"/>
      <c r="J37" s="360"/>
      <c r="K37" s="360"/>
      <c r="L37" s="360"/>
      <c r="M37" s="360"/>
      <c r="N37" s="360"/>
      <c r="O37" s="360"/>
      <c r="P37" s="360"/>
      <c r="Q37" s="360"/>
      <c r="R37" s="360"/>
      <c r="S37" s="360"/>
      <c r="T37" s="361"/>
      <c r="U37" s="115"/>
      <c r="V37" s="115"/>
    </row>
    <row r="38" spans="1:22" ht="90" x14ac:dyDescent="0.25">
      <c r="A38" s="112">
        <v>34</v>
      </c>
      <c r="B38" s="112"/>
      <c r="C38" s="112" t="s">
        <v>1742</v>
      </c>
      <c r="D38" s="112"/>
      <c r="E38" s="112">
        <v>26</v>
      </c>
      <c r="F38" s="112">
        <v>32</v>
      </c>
      <c r="G38" s="112">
        <v>4</v>
      </c>
      <c r="H38" s="267">
        <v>4800</v>
      </c>
      <c r="I38" s="112" t="s">
        <v>1743</v>
      </c>
      <c r="J38" s="112">
        <v>2</v>
      </c>
      <c r="K38" s="267">
        <v>2400</v>
      </c>
      <c r="L38" s="112" t="s">
        <v>1743</v>
      </c>
      <c r="M38" s="112">
        <v>0</v>
      </c>
      <c r="N38" s="267">
        <v>0</v>
      </c>
      <c r="O38" s="112"/>
      <c r="P38" s="112"/>
      <c r="Q38" s="112"/>
      <c r="R38" s="112"/>
      <c r="S38" s="112"/>
      <c r="T38" s="112"/>
      <c r="U38" s="112"/>
      <c r="V38" s="333"/>
    </row>
    <row r="39" spans="1:22" ht="54" x14ac:dyDescent="0.25">
      <c r="A39" s="112">
        <v>35</v>
      </c>
      <c r="B39" s="112"/>
      <c r="C39" s="112" t="s">
        <v>1744</v>
      </c>
      <c r="D39" s="112"/>
      <c r="E39" s="112">
        <v>144</v>
      </c>
      <c r="F39" s="112">
        <v>149</v>
      </c>
      <c r="G39" s="112">
        <v>0</v>
      </c>
      <c r="H39" s="267"/>
      <c r="I39" s="112"/>
      <c r="J39" s="112">
        <v>0</v>
      </c>
      <c r="K39" s="267">
        <v>0</v>
      </c>
      <c r="L39" s="112"/>
      <c r="M39" s="112">
        <v>5</v>
      </c>
      <c r="N39" s="267">
        <v>6000</v>
      </c>
      <c r="O39" s="112" t="s">
        <v>232</v>
      </c>
      <c r="P39" s="112"/>
      <c r="Q39" s="112"/>
      <c r="R39" s="112"/>
      <c r="S39" s="112"/>
      <c r="T39" s="112"/>
      <c r="U39" s="112"/>
      <c r="V39" s="333"/>
    </row>
    <row r="40" spans="1:22" ht="72" x14ac:dyDescent="0.25">
      <c r="A40" s="112">
        <v>36</v>
      </c>
      <c r="B40" s="112"/>
      <c r="C40" s="112" t="s">
        <v>1745</v>
      </c>
      <c r="D40" s="112"/>
      <c r="E40" s="112">
        <v>0</v>
      </c>
      <c r="F40" s="112">
        <v>25</v>
      </c>
      <c r="G40" s="112">
        <v>5</v>
      </c>
      <c r="H40" s="267">
        <v>2500</v>
      </c>
      <c r="I40" s="112" t="s">
        <v>1743</v>
      </c>
      <c r="J40" s="112">
        <v>10</v>
      </c>
      <c r="K40" s="267">
        <v>5000</v>
      </c>
      <c r="L40" s="112" t="s">
        <v>1743</v>
      </c>
      <c r="M40" s="112">
        <v>10</v>
      </c>
      <c r="N40" s="267">
        <v>5000</v>
      </c>
      <c r="O40" s="112" t="s">
        <v>1743</v>
      </c>
      <c r="P40" s="112"/>
      <c r="Q40" s="112"/>
      <c r="R40" s="112"/>
      <c r="S40" s="112"/>
      <c r="T40" s="112"/>
      <c r="U40" s="112"/>
      <c r="V40" s="333"/>
    </row>
    <row r="41" spans="1:22" ht="108" x14ac:dyDescent="0.25">
      <c r="A41" s="112">
        <v>37</v>
      </c>
      <c r="B41" s="112"/>
      <c r="C41" s="112" t="s">
        <v>1746</v>
      </c>
      <c r="D41" s="112"/>
      <c r="E41" s="112">
        <v>0</v>
      </c>
      <c r="F41" s="112">
        <v>1</v>
      </c>
      <c r="G41" s="112">
        <v>0</v>
      </c>
      <c r="H41" s="267">
        <v>0</v>
      </c>
      <c r="I41" s="112"/>
      <c r="J41" s="112">
        <v>0</v>
      </c>
      <c r="K41" s="267">
        <v>0</v>
      </c>
      <c r="L41" s="112"/>
      <c r="M41" s="112">
        <v>1</v>
      </c>
      <c r="N41" s="267">
        <v>300</v>
      </c>
      <c r="O41" s="112" t="s">
        <v>1743</v>
      </c>
      <c r="P41" s="112"/>
      <c r="Q41" s="112"/>
      <c r="R41" s="112"/>
      <c r="S41" s="112"/>
      <c r="T41" s="112"/>
      <c r="U41" s="112"/>
      <c r="V41" s="333"/>
    </row>
    <row r="42" spans="1:22" ht="108" x14ac:dyDescent="0.25">
      <c r="A42" s="112">
        <v>38</v>
      </c>
      <c r="B42" s="112"/>
      <c r="C42" s="112" t="s">
        <v>1747</v>
      </c>
      <c r="D42" s="112"/>
      <c r="E42" s="112">
        <v>0</v>
      </c>
      <c r="F42" s="112">
        <v>50</v>
      </c>
      <c r="G42" s="112">
        <v>10</v>
      </c>
      <c r="H42" s="267">
        <v>300</v>
      </c>
      <c r="I42" s="112" t="s">
        <v>1743</v>
      </c>
      <c r="J42" s="112">
        <v>20</v>
      </c>
      <c r="K42" s="267">
        <v>600</v>
      </c>
      <c r="L42" s="112" t="s">
        <v>1743</v>
      </c>
      <c r="M42" s="112">
        <v>20</v>
      </c>
      <c r="N42" s="267">
        <v>600</v>
      </c>
      <c r="O42" s="112" t="s">
        <v>1743</v>
      </c>
      <c r="P42" s="112"/>
      <c r="Q42" s="112"/>
      <c r="R42" s="112"/>
      <c r="S42" s="112"/>
      <c r="T42" s="112"/>
      <c r="U42" s="112"/>
      <c r="V42" s="333"/>
    </row>
    <row r="43" spans="1:22" x14ac:dyDescent="0.25">
      <c r="A43" s="112">
        <v>39</v>
      </c>
      <c r="B43" s="112" t="s">
        <v>1748</v>
      </c>
      <c r="C43" s="112"/>
      <c r="D43" s="112"/>
      <c r="E43" s="112"/>
      <c r="F43" s="112"/>
      <c r="G43" s="112"/>
      <c r="H43" s="267"/>
      <c r="I43" s="112"/>
      <c r="J43" s="112"/>
      <c r="K43" s="267"/>
      <c r="L43" s="112"/>
      <c r="M43" s="112"/>
      <c r="N43" s="267"/>
      <c r="O43" s="112"/>
      <c r="P43" s="112"/>
      <c r="Q43" s="112"/>
      <c r="R43" s="112"/>
      <c r="S43" s="112"/>
      <c r="T43" s="112"/>
      <c r="U43" s="112"/>
      <c r="V43" s="333"/>
    </row>
    <row r="44" spans="1:22" x14ac:dyDescent="0.25">
      <c r="A44" s="112">
        <v>40</v>
      </c>
      <c r="B44" s="112" t="s">
        <v>1749</v>
      </c>
      <c r="C44" s="112" t="s">
        <v>1521</v>
      </c>
      <c r="D44" s="112" t="s">
        <v>63</v>
      </c>
      <c r="E44" s="112">
        <v>23.2</v>
      </c>
      <c r="F44" s="112">
        <v>30</v>
      </c>
      <c r="G44" s="112"/>
      <c r="H44" s="267"/>
      <c r="I44" s="112"/>
      <c r="J44" s="112"/>
      <c r="K44" s="267"/>
      <c r="L44" s="112"/>
      <c r="M44" s="112"/>
      <c r="N44" s="267"/>
      <c r="O44" s="112"/>
      <c r="P44" s="112"/>
      <c r="Q44" s="112"/>
      <c r="R44" s="112"/>
      <c r="S44" s="112" t="s">
        <v>1522</v>
      </c>
      <c r="T44" s="112" t="s">
        <v>1447</v>
      </c>
      <c r="U44" s="112" t="s">
        <v>1523</v>
      </c>
      <c r="V44" s="333"/>
    </row>
    <row r="45" spans="1:22" ht="36" x14ac:dyDescent="0.25">
      <c r="A45" s="112">
        <v>41</v>
      </c>
      <c r="B45" s="112" t="s">
        <v>1750</v>
      </c>
      <c r="C45" s="112"/>
      <c r="D45" s="112"/>
      <c r="E45" s="112"/>
      <c r="F45" s="112"/>
      <c r="G45" s="112">
        <v>0</v>
      </c>
      <c r="H45" s="267">
        <v>0</v>
      </c>
      <c r="I45" s="112"/>
      <c r="J45" s="112">
        <v>1</v>
      </c>
      <c r="K45" s="267">
        <v>30000</v>
      </c>
      <c r="L45" s="112" t="s">
        <v>148</v>
      </c>
      <c r="M45" s="112">
        <v>1</v>
      </c>
      <c r="N45" s="267">
        <v>30000</v>
      </c>
      <c r="O45" s="112" t="s">
        <v>148</v>
      </c>
      <c r="P45" s="112"/>
      <c r="Q45" s="112"/>
      <c r="R45" s="112"/>
      <c r="S45" s="112"/>
      <c r="T45" s="112"/>
      <c r="U45" s="112"/>
      <c r="V45" s="333"/>
    </row>
    <row r="46" spans="1:22" ht="72" x14ac:dyDescent="0.25">
      <c r="A46" s="112">
        <v>42</v>
      </c>
      <c r="B46" s="112" t="s">
        <v>1751</v>
      </c>
      <c r="C46" s="112" t="s">
        <v>1752</v>
      </c>
      <c r="D46" s="112">
        <v>191</v>
      </c>
      <c r="E46" s="112">
        <v>46</v>
      </c>
      <c r="F46" s="112">
        <v>191</v>
      </c>
      <c r="G46" s="112">
        <v>46</v>
      </c>
      <c r="H46" s="267">
        <v>811.12</v>
      </c>
      <c r="I46" s="112" t="s">
        <v>75</v>
      </c>
      <c r="J46" s="112">
        <v>84</v>
      </c>
      <c r="K46" s="267"/>
      <c r="L46" s="112" t="s">
        <v>75</v>
      </c>
      <c r="M46" s="112">
        <v>191</v>
      </c>
      <c r="N46" s="267"/>
      <c r="O46" s="112" t="s">
        <v>75</v>
      </c>
      <c r="P46" s="112"/>
      <c r="Q46" s="112"/>
      <c r="R46" s="112"/>
      <c r="S46" s="112" t="s">
        <v>1753</v>
      </c>
      <c r="T46" s="112" t="s">
        <v>1754</v>
      </c>
      <c r="U46" s="112"/>
      <c r="V46" s="333" t="s">
        <v>1755</v>
      </c>
    </row>
    <row r="47" spans="1:22" ht="90" x14ac:dyDescent="0.25">
      <c r="A47" s="342">
        <v>43</v>
      </c>
      <c r="B47" s="341" t="s">
        <v>1756</v>
      </c>
      <c r="C47" s="341" t="s">
        <v>1757</v>
      </c>
      <c r="D47" s="342" t="s">
        <v>1499</v>
      </c>
      <c r="E47" s="341" t="s">
        <v>1758</v>
      </c>
      <c r="F47" s="341" t="s">
        <v>1759</v>
      </c>
      <c r="G47" s="342">
        <v>1300</v>
      </c>
      <c r="H47" s="362">
        <v>401.35</v>
      </c>
      <c r="I47" s="342" t="s">
        <v>148</v>
      </c>
      <c r="J47" s="342">
        <v>1300</v>
      </c>
      <c r="K47" s="362">
        <v>441.49</v>
      </c>
      <c r="L47" s="342" t="s">
        <v>148</v>
      </c>
      <c r="M47" s="342">
        <v>1300</v>
      </c>
      <c r="N47" s="362">
        <v>485.63400000000001</v>
      </c>
      <c r="O47" s="342" t="s">
        <v>148</v>
      </c>
      <c r="P47" s="341" t="s">
        <v>1760</v>
      </c>
      <c r="Q47" s="343"/>
      <c r="R47" s="342">
        <v>1</v>
      </c>
      <c r="S47" s="341" t="s">
        <v>1761</v>
      </c>
      <c r="T47" s="342" t="s">
        <v>1693</v>
      </c>
      <c r="U47" s="341" t="s">
        <v>1694</v>
      </c>
      <c r="V47" s="358" t="s">
        <v>1694</v>
      </c>
    </row>
    <row r="48" spans="1:22" ht="108" x14ac:dyDescent="0.25">
      <c r="A48" s="342">
        <v>44</v>
      </c>
      <c r="B48" s="341" t="s">
        <v>1756</v>
      </c>
      <c r="C48" s="341" t="s">
        <v>1762</v>
      </c>
      <c r="D48" s="342" t="s">
        <v>1499</v>
      </c>
      <c r="E48" s="341" t="s">
        <v>1763</v>
      </c>
      <c r="F48" s="341" t="s">
        <v>1764</v>
      </c>
      <c r="G48" s="342">
        <v>15066</v>
      </c>
      <c r="H48" s="362">
        <v>3336.92</v>
      </c>
      <c r="I48" s="342" t="s">
        <v>148</v>
      </c>
      <c r="J48" s="342">
        <v>15066</v>
      </c>
      <c r="K48" s="362">
        <v>3670.61</v>
      </c>
      <c r="L48" s="342" t="s">
        <v>148</v>
      </c>
      <c r="M48" s="342">
        <v>15066</v>
      </c>
      <c r="N48" s="362">
        <v>4037.67</v>
      </c>
      <c r="O48" s="342" t="s">
        <v>148</v>
      </c>
      <c r="P48" s="341" t="s">
        <v>1765</v>
      </c>
      <c r="Q48" s="343"/>
      <c r="R48" s="342">
        <v>2</v>
      </c>
      <c r="S48" s="341" t="s">
        <v>1761</v>
      </c>
      <c r="T48" s="342" t="s">
        <v>1693</v>
      </c>
      <c r="U48" s="341" t="s">
        <v>1694</v>
      </c>
      <c r="V48" s="358" t="s">
        <v>1694</v>
      </c>
    </row>
    <row r="49" spans="1:22" ht="108" x14ac:dyDescent="0.25">
      <c r="A49" s="342">
        <v>45</v>
      </c>
      <c r="B49" s="341" t="s">
        <v>1756</v>
      </c>
      <c r="C49" s="341" t="s">
        <v>1766</v>
      </c>
      <c r="D49" s="342" t="s">
        <v>1499</v>
      </c>
      <c r="E49" s="341" t="s">
        <v>1767</v>
      </c>
      <c r="F49" s="341" t="s">
        <v>1768</v>
      </c>
      <c r="G49" s="342">
        <v>41000</v>
      </c>
      <c r="H49" s="362">
        <v>17189.810000000001</v>
      </c>
      <c r="I49" s="342" t="s">
        <v>148</v>
      </c>
      <c r="J49" s="342">
        <v>41000</v>
      </c>
      <c r="K49" s="344">
        <v>18900</v>
      </c>
      <c r="L49" s="342" t="s">
        <v>148</v>
      </c>
      <c r="M49" s="342">
        <v>49980</v>
      </c>
      <c r="N49" s="344">
        <v>22000</v>
      </c>
      <c r="O49" s="342" t="s">
        <v>148</v>
      </c>
      <c r="P49" s="341" t="s">
        <v>1769</v>
      </c>
      <c r="Q49" s="343" t="s">
        <v>28</v>
      </c>
      <c r="R49" s="343" t="s">
        <v>28</v>
      </c>
      <c r="S49" s="341" t="s">
        <v>240</v>
      </c>
      <c r="T49" s="342" t="s">
        <v>1693</v>
      </c>
      <c r="U49" s="341" t="s">
        <v>212</v>
      </c>
      <c r="V49" s="358" t="s">
        <v>1694</v>
      </c>
    </row>
    <row r="50" spans="1:22" ht="180" x14ac:dyDescent="0.25">
      <c r="A50" s="341">
        <v>46</v>
      </c>
      <c r="B50" s="341" t="s">
        <v>1770</v>
      </c>
      <c r="C50" s="341" t="s">
        <v>1771</v>
      </c>
      <c r="D50" s="342" t="s">
        <v>1499</v>
      </c>
      <c r="E50" s="345">
        <v>323179</v>
      </c>
      <c r="F50" s="341">
        <v>510000</v>
      </c>
      <c r="G50" s="341">
        <v>450000</v>
      </c>
      <c r="H50" s="363">
        <v>10241.530000000001</v>
      </c>
      <c r="I50" s="341" t="s">
        <v>1608</v>
      </c>
      <c r="J50" s="341">
        <v>473000</v>
      </c>
      <c r="K50" s="363">
        <v>10642.5</v>
      </c>
      <c r="L50" s="341" t="s">
        <v>1608</v>
      </c>
      <c r="M50" s="341">
        <v>510000</v>
      </c>
      <c r="N50" s="363">
        <v>11475</v>
      </c>
      <c r="O50" s="341" t="s">
        <v>1608</v>
      </c>
      <c r="P50" s="341" t="s">
        <v>1772</v>
      </c>
      <c r="Q50" s="341"/>
      <c r="R50" s="341"/>
      <c r="S50" s="341" t="s">
        <v>240</v>
      </c>
      <c r="T50" s="342" t="s">
        <v>1693</v>
      </c>
      <c r="U50" s="341" t="s">
        <v>1694</v>
      </c>
      <c r="V50" s="358" t="s">
        <v>1694</v>
      </c>
    </row>
    <row r="51" spans="1:22" ht="180" x14ac:dyDescent="0.25">
      <c r="A51" s="342">
        <v>47</v>
      </c>
      <c r="B51" s="341" t="s">
        <v>1770</v>
      </c>
      <c r="C51" s="341" t="s">
        <v>1773</v>
      </c>
      <c r="D51" s="342" t="s">
        <v>1499</v>
      </c>
      <c r="E51" s="341" t="s">
        <v>1774</v>
      </c>
      <c r="F51" s="341">
        <v>106480</v>
      </c>
      <c r="G51" s="341">
        <v>73956</v>
      </c>
      <c r="H51" s="363">
        <v>1664</v>
      </c>
      <c r="I51" s="341" t="s">
        <v>1775</v>
      </c>
      <c r="J51" s="341">
        <v>96800</v>
      </c>
      <c r="K51" s="363">
        <v>2178</v>
      </c>
      <c r="L51" s="341" t="s">
        <v>1775</v>
      </c>
      <c r="M51" s="341">
        <v>106480</v>
      </c>
      <c r="N51" s="363">
        <v>2395.8000000000002</v>
      </c>
      <c r="O51" s="341" t="s">
        <v>1775</v>
      </c>
      <c r="P51" s="341" t="s">
        <v>1772</v>
      </c>
      <c r="Q51" s="341"/>
      <c r="R51" s="341"/>
      <c r="S51" s="341" t="s">
        <v>240</v>
      </c>
      <c r="T51" s="342" t="s">
        <v>1693</v>
      </c>
      <c r="U51" s="341" t="s">
        <v>1694</v>
      </c>
      <c r="V51" s="358" t="s">
        <v>1694</v>
      </c>
    </row>
    <row r="52" spans="1:22" ht="180" x14ac:dyDescent="0.25">
      <c r="A52" s="341">
        <v>48</v>
      </c>
      <c r="B52" s="341" t="s">
        <v>1770</v>
      </c>
      <c r="C52" s="341" t="s">
        <v>1776</v>
      </c>
      <c r="D52" s="342" t="s">
        <v>1499</v>
      </c>
      <c r="E52" s="341" t="s">
        <v>1777</v>
      </c>
      <c r="F52" s="341">
        <v>1440000</v>
      </c>
      <c r="G52" s="341">
        <v>1205000</v>
      </c>
      <c r="H52" s="363">
        <v>176130</v>
      </c>
      <c r="I52" s="341" t="s">
        <v>1778</v>
      </c>
      <c r="J52" s="341">
        <v>1325450</v>
      </c>
      <c r="K52" s="363">
        <v>241000</v>
      </c>
      <c r="L52" s="341" t="s">
        <v>1778</v>
      </c>
      <c r="M52" s="341">
        <v>1440000</v>
      </c>
      <c r="N52" s="363">
        <v>271000</v>
      </c>
      <c r="O52" s="341" t="s">
        <v>1778</v>
      </c>
      <c r="P52" s="341" t="s">
        <v>1772</v>
      </c>
      <c r="Q52" s="341"/>
      <c r="R52" s="341"/>
      <c r="S52" s="341" t="s">
        <v>240</v>
      </c>
      <c r="T52" s="342" t="s">
        <v>1693</v>
      </c>
      <c r="U52" s="341" t="s">
        <v>1694</v>
      </c>
      <c r="V52" s="358" t="s">
        <v>1694</v>
      </c>
    </row>
    <row r="53" spans="1:22" ht="180" x14ac:dyDescent="0.25">
      <c r="A53" s="342">
        <v>49</v>
      </c>
      <c r="B53" s="341" t="s">
        <v>1770</v>
      </c>
      <c r="C53" s="341" t="s">
        <v>1779</v>
      </c>
      <c r="D53" s="342" t="s">
        <v>1499</v>
      </c>
      <c r="E53" s="341" t="s">
        <v>1780</v>
      </c>
      <c r="F53" s="341">
        <v>774650</v>
      </c>
      <c r="G53" s="341">
        <v>602000</v>
      </c>
      <c r="H53" s="363">
        <v>66630.27</v>
      </c>
      <c r="I53" s="341" t="s">
        <v>1775</v>
      </c>
      <c r="J53" s="341">
        <v>704220</v>
      </c>
      <c r="K53" s="363">
        <v>75000</v>
      </c>
      <c r="L53" s="341" t="s">
        <v>1775</v>
      </c>
      <c r="M53" s="341">
        <v>774650</v>
      </c>
      <c r="N53" s="363">
        <v>92697</v>
      </c>
      <c r="O53" s="341" t="s">
        <v>1775</v>
      </c>
      <c r="P53" s="341" t="s">
        <v>1772</v>
      </c>
      <c r="Q53" s="341"/>
      <c r="R53" s="341"/>
      <c r="S53" s="341" t="s">
        <v>240</v>
      </c>
      <c r="T53" s="342" t="s">
        <v>1693</v>
      </c>
      <c r="U53" s="341" t="s">
        <v>1694</v>
      </c>
      <c r="V53" s="358" t="s">
        <v>1694</v>
      </c>
    </row>
    <row r="54" spans="1:22" ht="144" x14ac:dyDescent="0.25">
      <c r="A54" s="112">
        <v>50</v>
      </c>
      <c r="B54" s="112" t="s">
        <v>1623</v>
      </c>
      <c r="C54" s="112" t="s">
        <v>1781</v>
      </c>
      <c r="D54" s="112" t="s">
        <v>1782</v>
      </c>
      <c r="E54" s="112" t="s">
        <v>1783</v>
      </c>
      <c r="F54" s="112"/>
      <c r="G54" s="112"/>
      <c r="H54" s="267">
        <v>671.27</v>
      </c>
      <c r="I54" s="112" t="s">
        <v>1784</v>
      </c>
      <c r="J54" s="112" t="s">
        <v>1785</v>
      </c>
      <c r="K54" s="267"/>
      <c r="L54" s="112"/>
      <c r="M54" s="112" t="s">
        <v>1786</v>
      </c>
      <c r="N54" s="267"/>
      <c r="O54" s="112"/>
      <c r="P54" s="112"/>
      <c r="Q54" s="112"/>
      <c r="R54" s="112"/>
      <c r="S54" s="272" t="s">
        <v>1787</v>
      </c>
      <c r="T54" s="112"/>
      <c r="U54" s="112"/>
      <c r="V54" s="333"/>
    </row>
    <row r="55" spans="1:22" x14ac:dyDescent="0.25">
      <c r="A55" s="115">
        <v>51</v>
      </c>
      <c r="B55" s="115"/>
      <c r="C55" s="115"/>
      <c r="D55" s="115"/>
      <c r="E55" s="115"/>
      <c r="F55" s="115"/>
      <c r="G55" s="115"/>
      <c r="H55" s="324"/>
      <c r="I55" s="115"/>
      <c r="J55" s="115"/>
      <c r="K55" s="324"/>
      <c r="L55" s="115"/>
      <c r="M55" s="115"/>
      <c r="N55" s="324"/>
      <c r="O55" s="115"/>
      <c r="P55" s="115"/>
      <c r="Q55" s="115"/>
      <c r="R55" s="115"/>
      <c r="S55" s="115"/>
      <c r="T55" s="115"/>
      <c r="U55" s="115"/>
      <c r="V55" s="364"/>
    </row>
    <row r="56" spans="1:22" ht="198" x14ac:dyDescent="0.25">
      <c r="A56" s="365">
        <v>52</v>
      </c>
      <c r="B56" s="365"/>
      <c r="C56" s="365" t="s">
        <v>1788</v>
      </c>
      <c r="D56" s="365" t="s">
        <v>1789</v>
      </c>
      <c r="E56" s="365">
        <v>300</v>
      </c>
      <c r="F56" s="365">
        <v>500</v>
      </c>
      <c r="G56" s="366"/>
      <c r="H56" s="367"/>
      <c r="I56" s="368"/>
      <c r="J56" s="365">
        <v>300</v>
      </c>
      <c r="K56" s="331">
        <v>1.62</v>
      </c>
      <c r="L56" s="365" t="s">
        <v>148</v>
      </c>
      <c r="M56" s="365">
        <v>500</v>
      </c>
      <c r="N56" s="331">
        <v>2.82</v>
      </c>
      <c r="O56" s="365"/>
      <c r="P56" s="365" t="s">
        <v>1790</v>
      </c>
      <c r="Q56" s="365"/>
      <c r="R56" s="365"/>
      <c r="S56" s="365"/>
      <c r="T56" s="365"/>
      <c r="U56" s="365" t="s">
        <v>1791</v>
      </c>
      <c r="V56" s="369"/>
    </row>
    <row r="57" spans="1:22" ht="126" x14ac:dyDescent="0.25">
      <c r="A57" s="112">
        <v>53</v>
      </c>
      <c r="B57" s="112" t="s">
        <v>1792</v>
      </c>
      <c r="C57" s="112" t="s">
        <v>1793</v>
      </c>
      <c r="D57" s="112" t="s">
        <v>1463</v>
      </c>
      <c r="E57" s="112">
        <v>8879</v>
      </c>
      <c r="F57" s="112">
        <v>10000</v>
      </c>
      <c r="G57" s="112">
        <v>8879</v>
      </c>
      <c r="H57" s="267"/>
      <c r="I57" s="112"/>
      <c r="J57" s="112">
        <v>9500</v>
      </c>
      <c r="K57" s="267"/>
      <c r="L57" s="112"/>
      <c r="M57" s="112"/>
      <c r="N57" s="267"/>
      <c r="O57" s="112"/>
      <c r="P57" s="112"/>
      <c r="Q57" s="112"/>
      <c r="R57" s="112"/>
      <c r="S57" s="112"/>
      <c r="T57" s="112"/>
      <c r="U57" s="112"/>
      <c r="V57" s="112"/>
    </row>
    <row r="58" spans="1:22" ht="36" x14ac:dyDescent="0.25">
      <c r="A58" s="112">
        <v>54</v>
      </c>
      <c r="B58" s="112" t="s">
        <v>1794</v>
      </c>
      <c r="C58" s="112"/>
      <c r="D58" s="112"/>
      <c r="E58" s="112"/>
      <c r="F58" s="112"/>
      <c r="G58" s="112"/>
      <c r="H58" s="267"/>
      <c r="I58" s="112"/>
      <c r="J58" s="112"/>
      <c r="K58" s="267"/>
      <c r="L58" s="112"/>
      <c r="M58" s="112"/>
      <c r="N58" s="267"/>
      <c r="O58" s="112"/>
      <c r="P58" s="112"/>
      <c r="Q58" s="112"/>
      <c r="R58" s="112"/>
      <c r="S58" s="112"/>
      <c r="T58" s="112"/>
      <c r="U58" s="112"/>
      <c r="V58" s="112"/>
    </row>
    <row r="59" spans="1:22" ht="36" x14ac:dyDescent="0.25">
      <c r="A59" s="112">
        <v>55</v>
      </c>
      <c r="B59" s="112" t="s">
        <v>1795</v>
      </c>
      <c r="C59" s="112"/>
      <c r="D59" s="112"/>
      <c r="E59" s="112"/>
      <c r="F59" s="112"/>
      <c r="G59" s="112"/>
      <c r="H59" s="267"/>
      <c r="I59" s="112"/>
      <c r="J59" s="112"/>
      <c r="K59" s="267"/>
      <c r="L59" s="112"/>
      <c r="M59" s="112"/>
      <c r="N59" s="267"/>
      <c r="O59" s="112"/>
      <c r="P59" s="112"/>
      <c r="Q59" s="112"/>
      <c r="R59" s="112"/>
      <c r="S59" s="112"/>
      <c r="T59" s="112"/>
      <c r="U59" s="112"/>
      <c r="V59" s="112"/>
    </row>
    <row r="60" spans="1:22" ht="90" x14ac:dyDescent="0.25">
      <c r="A60" s="334">
        <v>56</v>
      </c>
      <c r="B60" s="334" t="s">
        <v>24</v>
      </c>
      <c r="C60" s="334" t="s">
        <v>25</v>
      </c>
      <c r="D60" s="334" t="s">
        <v>26</v>
      </c>
      <c r="E60" s="334"/>
      <c r="F60" s="334">
        <v>60.62</v>
      </c>
      <c r="G60" s="334">
        <v>18</v>
      </c>
      <c r="H60" s="335">
        <v>5250</v>
      </c>
      <c r="I60" s="334" t="s">
        <v>1796</v>
      </c>
      <c r="J60" s="334">
        <f>ROUND(G60*1.1,2)</f>
        <v>19.8</v>
      </c>
      <c r="K60" s="335">
        <f>+J60*291.66</f>
        <v>5774.8680000000004</v>
      </c>
      <c r="L60" s="334" t="s">
        <v>1796</v>
      </c>
      <c r="M60" s="334">
        <f>+F60-G60-J60</f>
        <v>22.819999999999997</v>
      </c>
      <c r="N60" s="335">
        <f>+M60*291.66</f>
        <v>6655.6812</v>
      </c>
      <c r="O60" s="334" t="s">
        <v>1797</v>
      </c>
      <c r="P60" s="334" t="s">
        <v>28</v>
      </c>
      <c r="Q60" s="334" t="s">
        <v>28</v>
      </c>
      <c r="R60" s="334" t="s">
        <v>28</v>
      </c>
      <c r="S60" s="334" t="s">
        <v>119</v>
      </c>
      <c r="T60" s="334" t="s">
        <v>30</v>
      </c>
      <c r="U60" s="334" t="s">
        <v>31</v>
      </c>
      <c r="V60" s="336" t="s">
        <v>32</v>
      </c>
    </row>
    <row r="61" spans="1:22" ht="90" x14ac:dyDescent="0.25">
      <c r="A61" s="112">
        <v>57</v>
      </c>
      <c r="B61" s="112" t="s">
        <v>24</v>
      </c>
      <c r="C61" s="112" t="s">
        <v>1798</v>
      </c>
      <c r="D61" s="112" t="s">
        <v>26</v>
      </c>
      <c r="E61" s="112"/>
      <c r="F61" s="112" t="s">
        <v>1799</v>
      </c>
      <c r="G61" s="112" t="s">
        <v>1799</v>
      </c>
      <c r="H61" s="267"/>
      <c r="I61" s="112"/>
      <c r="J61" s="112" t="s">
        <v>1799</v>
      </c>
      <c r="K61" s="267"/>
      <c r="L61" s="112"/>
      <c r="M61" s="112" t="s">
        <v>1799</v>
      </c>
      <c r="N61" s="267"/>
      <c r="O61" s="112" t="s">
        <v>1797</v>
      </c>
      <c r="P61" s="112" t="s">
        <v>28</v>
      </c>
      <c r="Q61" s="112" t="s">
        <v>28</v>
      </c>
      <c r="R61" s="112" t="s">
        <v>28</v>
      </c>
      <c r="S61" s="112" t="s">
        <v>78</v>
      </c>
      <c r="T61" s="112" t="s">
        <v>78</v>
      </c>
      <c r="U61" s="112" t="s">
        <v>78</v>
      </c>
      <c r="V61" s="333" t="s">
        <v>32</v>
      </c>
    </row>
    <row r="62" spans="1:22" ht="90" x14ac:dyDescent="0.25">
      <c r="A62" s="112">
        <v>58</v>
      </c>
      <c r="B62" s="112" t="s">
        <v>37</v>
      </c>
      <c r="C62" s="112" t="s">
        <v>259</v>
      </c>
      <c r="D62" s="112" t="s">
        <v>1800</v>
      </c>
      <c r="E62" s="112"/>
      <c r="F62" s="112">
        <v>1.1000000000000001</v>
      </c>
      <c r="G62" s="112">
        <v>0.4</v>
      </c>
      <c r="H62" s="267">
        <f>+G62*0.15*1000</f>
        <v>60</v>
      </c>
      <c r="I62" s="112" t="s">
        <v>1796</v>
      </c>
      <c r="J62" s="112">
        <v>0.45</v>
      </c>
      <c r="K62" s="267">
        <f>+J62*0.15*1000</f>
        <v>67.5</v>
      </c>
      <c r="L62" s="112" t="s">
        <v>1796</v>
      </c>
      <c r="M62" s="112">
        <f>+F62-G62-J62</f>
        <v>0.25000000000000006</v>
      </c>
      <c r="N62" s="267">
        <f>+M62*0.15*1000</f>
        <v>37.500000000000007</v>
      </c>
      <c r="O62" s="112" t="s">
        <v>1801</v>
      </c>
      <c r="P62" s="112" t="s">
        <v>28</v>
      </c>
      <c r="Q62" s="112" t="s">
        <v>28</v>
      </c>
      <c r="R62" s="112" t="s">
        <v>28</v>
      </c>
      <c r="S62" s="112" t="s">
        <v>78</v>
      </c>
      <c r="T62" s="112" t="s">
        <v>78</v>
      </c>
      <c r="U62" s="112" t="s">
        <v>78</v>
      </c>
      <c r="V62" s="333" t="s">
        <v>32</v>
      </c>
    </row>
    <row r="63" spans="1:22" ht="72" x14ac:dyDescent="0.25">
      <c r="A63" s="112">
        <v>59</v>
      </c>
      <c r="B63" s="112" t="s">
        <v>37</v>
      </c>
      <c r="C63" s="112" t="s">
        <v>1802</v>
      </c>
      <c r="D63" s="112" t="s">
        <v>46</v>
      </c>
      <c r="E63" s="112"/>
      <c r="F63" s="112">
        <v>1.1000000000000001</v>
      </c>
      <c r="G63" s="112">
        <v>0.22</v>
      </c>
      <c r="H63" s="267">
        <f>+G63*5*100</f>
        <v>110.00000000000001</v>
      </c>
      <c r="I63" s="112" t="s">
        <v>1796</v>
      </c>
      <c r="J63" s="112">
        <v>0.38</v>
      </c>
      <c r="K63" s="267">
        <f>+J63*5*100</f>
        <v>190</v>
      </c>
      <c r="L63" s="112" t="s">
        <v>1796</v>
      </c>
      <c r="M63" s="112">
        <f>+F63-G63-J63</f>
        <v>0.50000000000000011</v>
      </c>
      <c r="N63" s="267">
        <f>+M63*5*100</f>
        <v>250.00000000000006</v>
      </c>
      <c r="O63" s="112" t="s">
        <v>1801</v>
      </c>
      <c r="P63" s="112" t="s">
        <v>28</v>
      </c>
      <c r="Q63" s="112" t="s">
        <v>28</v>
      </c>
      <c r="R63" s="112" t="s">
        <v>28</v>
      </c>
      <c r="S63" s="112" t="s">
        <v>78</v>
      </c>
      <c r="T63" s="112" t="s">
        <v>78</v>
      </c>
      <c r="U63" s="112" t="s">
        <v>78</v>
      </c>
      <c r="V63" s="333" t="s">
        <v>32</v>
      </c>
    </row>
    <row r="64" spans="1:22" ht="54" x14ac:dyDescent="0.25">
      <c r="A64" s="112">
        <v>60</v>
      </c>
      <c r="B64" s="112" t="s">
        <v>44</v>
      </c>
      <c r="C64" s="112" t="s">
        <v>45</v>
      </c>
      <c r="D64" s="112" t="s">
        <v>46</v>
      </c>
      <c r="E64" s="112"/>
      <c r="F64" s="112">
        <v>11.98</v>
      </c>
      <c r="G64" s="112">
        <v>9.7100000000000009</v>
      </c>
      <c r="H64" s="267">
        <f>+G64*1.2*1000*1.04</f>
        <v>12118.080000000002</v>
      </c>
      <c r="I64" s="112" t="s">
        <v>1796</v>
      </c>
      <c r="J64" s="112">
        <f>+F64-G64</f>
        <v>2.2699999999999996</v>
      </c>
      <c r="K64" s="267">
        <f>+J64*1.2*1000*1.04</f>
        <v>2832.9599999999991</v>
      </c>
      <c r="L64" s="112" t="s">
        <v>1796</v>
      </c>
      <c r="M64" s="112">
        <v>0</v>
      </c>
      <c r="N64" s="267">
        <v>0</v>
      </c>
      <c r="O64" s="112" t="s">
        <v>1801</v>
      </c>
      <c r="P64" s="112" t="s">
        <v>77</v>
      </c>
      <c r="Q64" s="112" t="s">
        <v>77</v>
      </c>
      <c r="R64" s="112" t="s">
        <v>77</v>
      </c>
      <c r="S64" s="112" t="s">
        <v>58</v>
      </c>
      <c r="T64" s="112" t="s">
        <v>30</v>
      </c>
      <c r="U64" s="112" t="s">
        <v>78</v>
      </c>
      <c r="V64" s="333" t="s">
        <v>32</v>
      </c>
    </row>
    <row r="65" spans="1:22" ht="72" x14ac:dyDescent="0.25">
      <c r="A65" s="112">
        <v>61</v>
      </c>
      <c r="B65" s="112" t="s">
        <v>1803</v>
      </c>
      <c r="C65" s="112" t="s">
        <v>1804</v>
      </c>
      <c r="D65" s="112" t="s">
        <v>1805</v>
      </c>
      <c r="E65" s="112"/>
      <c r="F65" s="112">
        <v>6900</v>
      </c>
      <c r="G65" s="112">
        <v>2000</v>
      </c>
      <c r="H65" s="267"/>
      <c r="I65" s="112"/>
      <c r="J65" s="112">
        <v>2000</v>
      </c>
      <c r="K65" s="267"/>
      <c r="L65" s="112"/>
      <c r="M65" s="112">
        <v>2900</v>
      </c>
      <c r="N65" s="267"/>
      <c r="O65" s="112" t="s">
        <v>1806</v>
      </c>
      <c r="P65" s="112" t="s">
        <v>77</v>
      </c>
      <c r="Q65" s="112" t="s">
        <v>77</v>
      </c>
      <c r="R65" s="112" t="s">
        <v>77</v>
      </c>
      <c r="S65" s="112" t="s">
        <v>58</v>
      </c>
      <c r="T65" s="112" t="s">
        <v>30</v>
      </c>
      <c r="U65" s="112" t="s">
        <v>78</v>
      </c>
      <c r="V65" s="333" t="s">
        <v>32</v>
      </c>
    </row>
    <row r="66" spans="1:22" ht="144" x14ac:dyDescent="0.25">
      <c r="A66" s="112">
        <v>62</v>
      </c>
      <c r="B66" s="112" t="s">
        <v>1803</v>
      </c>
      <c r="C66" s="112" t="s">
        <v>1807</v>
      </c>
      <c r="D66" s="112" t="s">
        <v>1805</v>
      </c>
      <c r="E66" s="112"/>
      <c r="F66" s="112">
        <v>2250</v>
      </c>
      <c r="G66" s="112">
        <v>500</v>
      </c>
      <c r="H66" s="267"/>
      <c r="I66" s="112"/>
      <c r="J66" s="112">
        <v>800</v>
      </c>
      <c r="K66" s="267"/>
      <c r="L66" s="112"/>
      <c r="M66" s="112">
        <v>950</v>
      </c>
      <c r="N66" s="267"/>
      <c r="O66" s="112" t="s">
        <v>1806</v>
      </c>
      <c r="P66" s="112" t="s">
        <v>77</v>
      </c>
      <c r="Q66" s="112" t="s">
        <v>77</v>
      </c>
      <c r="R66" s="112" t="s">
        <v>77</v>
      </c>
      <c r="S66" s="112" t="s">
        <v>58</v>
      </c>
      <c r="T66" s="112" t="s">
        <v>30</v>
      </c>
      <c r="U66" s="112" t="s">
        <v>78</v>
      </c>
      <c r="V66" s="333" t="s">
        <v>32</v>
      </c>
    </row>
    <row r="67" spans="1:22" ht="72" x14ac:dyDescent="0.25">
      <c r="A67" s="112">
        <v>63</v>
      </c>
      <c r="B67" s="112" t="s">
        <v>52</v>
      </c>
      <c r="C67" s="112" t="s">
        <v>53</v>
      </c>
      <c r="D67" s="112" t="s">
        <v>54</v>
      </c>
      <c r="E67" s="112"/>
      <c r="F67" s="112">
        <v>19</v>
      </c>
      <c r="G67" s="112">
        <v>8</v>
      </c>
      <c r="H67" s="267"/>
      <c r="I67" s="112"/>
      <c r="J67" s="112">
        <v>8</v>
      </c>
      <c r="K67" s="267"/>
      <c r="L67" s="112"/>
      <c r="M67" s="112">
        <v>3</v>
      </c>
      <c r="N67" s="267"/>
      <c r="O67" s="112" t="s">
        <v>1801</v>
      </c>
      <c r="P67" s="112" t="s">
        <v>77</v>
      </c>
      <c r="Q67" s="112" t="s">
        <v>77</v>
      </c>
      <c r="R67" s="112" t="s">
        <v>77</v>
      </c>
      <c r="S67" s="112"/>
      <c r="T67" s="112"/>
      <c r="U67" s="112" t="s">
        <v>78</v>
      </c>
      <c r="V67" s="333" t="s">
        <v>32</v>
      </c>
    </row>
    <row r="68" spans="1:22" ht="108" x14ac:dyDescent="0.25">
      <c r="A68" s="112">
        <v>64</v>
      </c>
      <c r="B68" s="112" t="s">
        <v>1808</v>
      </c>
      <c r="C68" s="112" t="s">
        <v>1809</v>
      </c>
      <c r="D68" s="112" t="s">
        <v>1810</v>
      </c>
      <c r="E68" s="112"/>
      <c r="F68" s="112">
        <v>10783</v>
      </c>
      <c r="G68" s="112">
        <v>10783</v>
      </c>
      <c r="H68" s="267"/>
      <c r="I68" s="112"/>
      <c r="J68" s="112">
        <v>10783</v>
      </c>
      <c r="K68" s="267"/>
      <c r="L68" s="112"/>
      <c r="M68" s="112">
        <v>10783</v>
      </c>
      <c r="N68" s="267"/>
      <c r="O68" s="112" t="s">
        <v>28</v>
      </c>
      <c r="P68" s="112" t="s">
        <v>77</v>
      </c>
      <c r="Q68" s="112" t="s">
        <v>77</v>
      </c>
      <c r="R68" s="112" t="s">
        <v>77</v>
      </c>
      <c r="S68" s="112"/>
      <c r="T68" s="112"/>
      <c r="U68" s="112" t="s">
        <v>78</v>
      </c>
      <c r="V68" s="333" t="s">
        <v>32</v>
      </c>
    </row>
    <row r="69" spans="1:22" ht="180" x14ac:dyDescent="0.25">
      <c r="A69" s="115">
        <v>65</v>
      </c>
      <c r="B69" s="112" t="s">
        <v>1811</v>
      </c>
      <c r="C69" s="112" t="s">
        <v>1812</v>
      </c>
      <c r="D69" s="112" t="s">
        <v>1813</v>
      </c>
      <c r="E69" s="115" t="s">
        <v>1814</v>
      </c>
      <c r="F69" s="115">
        <f>2030*2</f>
        <v>4060</v>
      </c>
      <c r="G69" s="115" t="s">
        <v>1814</v>
      </c>
      <c r="H69" s="324">
        <v>4.5</v>
      </c>
      <c r="I69" s="115" t="s">
        <v>1814</v>
      </c>
      <c r="J69" s="115">
        <v>2030</v>
      </c>
      <c r="K69" s="324">
        <v>2.25</v>
      </c>
      <c r="L69" s="115" t="s">
        <v>1815</v>
      </c>
      <c r="M69" s="115">
        <v>2030</v>
      </c>
      <c r="N69" s="324">
        <v>2.25</v>
      </c>
      <c r="O69" s="115" t="s">
        <v>1815</v>
      </c>
      <c r="P69" s="112" t="s">
        <v>1816</v>
      </c>
      <c r="Q69" s="115" t="s">
        <v>1814</v>
      </c>
      <c r="R69" s="115" t="s">
        <v>1814</v>
      </c>
      <c r="S69" s="112" t="s">
        <v>1817</v>
      </c>
      <c r="T69" s="112" t="s">
        <v>30</v>
      </c>
      <c r="U69" s="112" t="s">
        <v>1818</v>
      </c>
      <c r="V69" s="333" t="s">
        <v>1818</v>
      </c>
    </row>
    <row r="70" spans="1:22" ht="108" x14ac:dyDescent="0.25">
      <c r="A70" s="115">
        <v>66</v>
      </c>
      <c r="B70" s="112" t="s">
        <v>1819</v>
      </c>
      <c r="C70" s="112" t="s">
        <v>1820</v>
      </c>
      <c r="D70" s="112" t="s">
        <v>1813</v>
      </c>
      <c r="E70" s="115"/>
      <c r="F70" s="115">
        <v>45000</v>
      </c>
      <c r="G70" s="115">
        <v>15000</v>
      </c>
      <c r="H70" s="324">
        <v>4.5</v>
      </c>
      <c r="I70" s="115" t="s">
        <v>148</v>
      </c>
      <c r="J70" s="115">
        <v>15000</v>
      </c>
      <c r="K70" s="324">
        <v>4.5</v>
      </c>
      <c r="L70" s="115" t="s">
        <v>148</v>
      </c>
      <c r="M70" s="115">
        <v>15000</v>
      </c>
      <c r="N70" s="324">
        <v>4.5</v>
      </c>
      <c r="O70" s="115" t="s">
        <v>148</v>
      </c>
      <c r="P70" s="112" t="s">
        <v>1821</v>
      </c>
      <c r="Q70" s="115" t="s">
        <v>1814</v>
      </c>
      <c r="R70" s="115" t="s">
        <v>1814</v>
      </c>
      <c r="S70" s="112" t="s">
        <v>1817</v>
      </c>
      <c r="T70" s="112" t="s">
        <v>30</v>
      </c>
      <c r="U70" s="112" t="s">
        <v>1818</v>
      </c>
      <c r="V70" s="333" t="s">
        <v>1818</v>
      </c>
    </row>
    <row r="71" spans="1:22" ht="36" x14ac:dyDescent="0.25">
      <c r="A71" s="115">
        <v>67</v>
      </c>
      <c r="B71" s="112" t="s">
        <v>1822</v>
      </c>
      <c r="C71" s="112"/>
      <c r="D71" s="115" t="s">
        <v>118</v>
      </c>
      <c r="E71" s="115">
        <v>2768</v>
      </c>
      <c r="F71" s="115">
        <v>3600</v>
      </c>
      <c r="G71" s="115">
        <v>360</v>
      </c>
      <c r="H71" s="370">
        <v>14.75</v>
      </c>
      <c r="I71" s="115" t="s">
        <v>75</v>
      </c>
      <c r="J71" s="115">
        <v>396</v>
      </c>
      <c r="K71" s="370">
        <v>16.23</v>
      </c>
      <c r="L71" s="115" t="s">
        <v>75</v>
      </c>
      <c r="M71" s="115">
        <v>436</v>
      </c>
      <c r="N71" s="324">
        <v>17.850000000000001</v>
      </c>
      <c r="O71" s="115" t="s">
        <v>75</v>
      </c>
      <c r="P71" s="115" t="s">
        <v>1823</v>
      </c>
      <c r="Q71" s="115" t="s">
        <v>28</v>
      </c>
      <c r="R71" s="115" t="s">
        <v>28</v>
      </c>
      <c r="S71" s="112" t="s">
        <v>1824</v>
      </c>
      <c r="T71" s="115" t="s">
        <v>30</v>
      </c>
      <c r="U71" s="115" t="s">
        <v>1825</v>
      </c>
      <c r="V71" s="115" t="s">
        <v>1826</v>
      </c>
    </row>
    <row r="72" spans="1:22" ht="72" x14ac:dyDescent="0.25">
      <c r="A72" s="115">
        <v>68</v>
      </c>
      <c r="B72" s="112"/>
      <c r="C72" s="112" t="s">
        <v>1827</v>
      </c>
      <c r="D72" s="115" t="s">
        <v>118</v>
      </c>
      <c r="E72" s="115">
        <v>252</v>
      </c>
      <c r="F72" s="115">
        <v>312</v>
      </c>
      <c r="G72" s="115">
        <v>252</v>
      </c>
      <c r="H72" s="370">
        <v>1.51</v>
      </c>
      <c r="I72" s="112" t="s">
        <v>1828</v>
      </c>
      <c r="J72" s="115">
        <v>282</v>
      </c>
      <c r="K72" s="370">
        <v>169</v>
      </c>
      <c r="L72" s="112" t="s">
        <v>1828</v>
      </c>
      <c r="M72" s="115">
        <v>312</v>
      </c>
      <c r="N72" s="324">
        <v>1.87</v>
      </c>
      <c r="O72" s="112" t="s">
        <v>1828</v>
      </c>
      <c r="P72" s="115" t="s">
        <v>1829</v>
      </c>
      <c r="Q72" s="115" t="s">
        <v>28</v>
      </c>
      <c r="R72" s="115" t="s">
        <v>28</v>
      </c>
      <c r="S72" s="112" t="s">
        <v>1824</v>
      </c>
      <c r="T72" s="115" t="s">
        <v>30</v>
      </c>
      <c r="U72" s="115" t="s">
        <v>1826</v>
      </c>
      <c r="V72" s="115" t="s">
        <v>1826</v>
      </c>
    </row>
    <row r="73" spans="1:22" ht="90" x14ac:dyDescent="0.25">
      <c r="A73" s="115">
        <v>69</v>
      </c>
      <c r="B73" s="112"/>
      <c r="C73" s="112" t="s">
        <v>1830</v>
      </c>
      <c r="D73" s="112" t="s">
        <v>1831</v>
      </c>
      <c r="E73" s="115">
        <v>4.1100000000000003</v>
      </c>
      <c r="F73" s="371">
        <v>4.7</v>
      </c>
      <c r="G73" s="115">
        <v>0</v>
      </c>
      <c r="H73" s="370">
        <v>0.01</v>
      </c>
      <c r="I73" s="115" t="s">
        <v>148</v>
      </c>
      <c r="J73" s="115">
        <v>4.1100000000000003</v>
      </c>
      <c r="K73" s="370">
        <v>20</v>
      </c>
      <c r="L73" s="115" t="s">
        <v>148</v>
      </c>
      <c r="M73" s="371">
        <v>4.7</v>
      </c>
      <c r="N73" s="370">
        <v>7118</v>
      </c>
      <c r="O73" s="115" t="s">
        <v>148</v>
      </c>
      <c r="P73" s="115"/>
      <c r="Q73" s="115"/>
      <c r="R73" s="115" t="s">
        <v>21</v>
      </c>
      <c r="S73" s="112" t="s">
        <v>1832</v>
      </c>
      <c r="T73" s="115" t="s">
        <v>1833</v>
      </c>
      <c r="U73" s="115" t="s">
        <v>1834</v>
      </c>
      <c r="V73" s="115" t="s">
        <v>28</v>
      </c>
    </row>
    <row r="74" spans="1:22" ht="36" x14ac:dyDescent="0.25">
      <c r="A74" s="115">
        <v>70</v>
      </c>
      <c r="B74" s="112"/>
      <c r="C74" s="112" t="s">
        <v>1835</v>
      </c>
      <c r="D74" s="115" t="s">
        <v>118</v>
      </c>
      <c r="E74" s="115" t="s">
        <v>28</v>
      </c>
      <c r="F74" s="115" t="s">
        <v>28</v>
      </c>
      <c r="G74" s="115">
        <v>7059</v>
      </c>
      <c r="H74" s="370">
        <v>404.08</v>
      </c>
      <c r="I74" s="115" t="s">
        <v>1836</v>
      </c>
      <c r="J74" s="115">
        <v>7059</v>
      </c>
      <c r="K74" s="370">
        <v>404.08</v>
      </c>
      <c r="L74" s="115" t="s">
        <v>1836</v>
      </c>
      <c r="M74" s="115">
        <v>7765</v>
      </c>
      <c r="N74" s="324">
        <v>444.48</v>
      </c>
      <c r="O74" s="115" t="s">
        <v>1836</v>
      </c>
      <c r="P74" s="115" t="s">
        <v>1837</v>
      </c>
      <c r="Q74" s="115" t="s">
        <v>1834</v>
      </c>
      <c r="R74" s="115" t="s">
        <v>1838</v>
      </c>
      <c r="S74" s="112" t="s">
        <v>1839</v>
      </c>
      <c r="T74" s="115" t="s">
        <v>30</v>
      </c>
      <c r="U74" s="115" t="s">
        <v>1834</v>
      </c>
      <c r="V74" s="115" t="s">
        <v>28</v>
      </c>
    </row>
    <row r="75" spans="1:22" ht="126" x14ac:dyDescent="0.25">
      <c r="A75" s="115">
        <v>71</v>
      </c>
      <c r="B75" s="112"/>
      <c r="C75" s="112" t="s">
        <v>1840</v>
      </c>
      <c r="D75" s="115" t="s">
        <v>118</v>
      </c>
      <c r="E75" s="115">
        <v>120</v>
      </c>
      <c r="F75" s="115">
        <v>300</v>
      </c>
      <c r="G75" s="115">
        <v>120</v>
      </c>
      <c r="H75" s="370">
        <v>40</v>
      </c>
      <c r="I75" s="115" t="s">
        <v>148</v>
      </c>
      <c r="J75" s="115">
        <v>120</v>
      </c>
      <c r="K75" s="370">
        <v>40</v>
      </c>
      <c r="L75" s="115" t="s">
        <v>148</v>
      </c>
      <c r="M75" s="115">
        <v>300</v>
      </c>
      <c r="N75" s="370">
        <v>250</v>
      </c>
      <c r="O75" s="115" t="s">
        <v>148</v>
      </c>
      <c r="P75" s="115"/>
      <c r="Q75" s="115"/>
      <c r="R75" s="115"/>
      <c r="S75" s="115"/>
      <c r="T75" s="115"/>
      <c r="U75" s="115" t="s">
        <v>1841</v>
      </c>
      <c r="V75" s="115"/>
    </row>
    <row r="76" spans="1:22" ht="72" x14ac:dyDescent="0.25">
      <c r="A76" s="115">
        <v>72</v>
      </c>
      <c r="B76" s="112"/>
      <c r="C76" s="112" t="s">
        <v>1842</v>
      </c>
      <c r="D76" s="115" t="s">
        <v>118</v>
      </c>
      <c r="E76" s="115"/>
      <c r="F76" s="115">
        <f>SUM(G76,J76,M76)</f>
        <v>324</v>
      </c>
      <c r="G76" s="115">
        <v>57</v>
      </c>
      <c r="H76" s="370">
        <v>5.5</v>
      </c>
      <c r="I76" s="115" t="s">
        <v>148</v>
      </c>
      <c r="J76" s="115">
        <v>132</v>
      </c>
      <c r="K76" s="370">
        <v>10</v>
      </c>
      <c r="L76" s="115" t="s">
        <v>148</v>
      </c>
      <c r="M76" s="115">
        <v>135</v>
      </c>
      <c r="N76" s="370">
        <v>12</v>
      </c>
      <c r="O76" s="115" t="s">
        <v>148</v>
      </c>
      <c r="P76" s="115" t="s">
        <v>1837</v>
      </c>
      <c r="Q76" s="115" t="s">
        <v>1834</v>
      </c>
      <c r="R76" s="115" t="s">
        <v>1838</v>
      </c>
      <c r="S76" s="112" t="s">
        <v>1839</v>
      </c>
      <c r="T76" s="115" t="s">
        <v>30</v>
      </c>
      <c r="U76" s="115" t="s">
        <v>1834</v>
      </c>
      <c r="V76" s="115" t="s">
        <v>28</v>
      </c>
    </row>
    <row r="77" spans="1:22" ht="126" x14ac:dyDescent="0.25">
      <c r="A77" s="115">
        <v>73</v>
      </c>
      <c r="B77" s="112"/>
      <c r="C77" s="112" t="s">
        <v>1843</v>
      </c>
      <c r="D77" s="112"/>
      <c r="E77" s="115"/>
      <c r="F77" s="115"/>
      <c r="G77" s="372" t="s">
        <v>1844</v>
      </c>
      <c r="H77" s="370"/>
      <c r="I77" s="115"/>
      <c r="J77" s="112" t="s">
        <v>1845</v>
      </c>
      <c r="K77" s="370"/>
      <c r="L77" s="115"/>
      <c r="M77" s="112" t="s">
        <v>1846</v>
      </c>
      <c r="N77" s="370"/>
      <c r="O77" s="115"/>
      <c r="P77" s="115"/>
      <c r="Q77" s="115"/>
      <c r="R77" s="115"/>
      <c r="S77" s="112"/>
      <c r="T77" s="115"/>
      <c r="U77" s="115"/>
      <c r="V77" s="115"/>
    </row>
    <row r="78" spans="1:22" ht="54" x14ac:dyDescent="0.25">
      <c r="A78" s="115">
        <v>74</v>
      </c>
      <c r="B78" s="112"/>
      <c r="C78" s="112" t="s">
        <v>1847</v>
      </c>
      <c r="D78" s="112" t="s">
        <v>1831</v>
      </c>
      <c r="E78" s="115">
        <v>1.35</v>
      </c>
      <c r="F78" s="371">
        <v>2.5</v>
      </c>
      <c r="G78" s="115">
        <v>1.35</v>
      </c>
      <c r="H78" s="370">
        <v>16.899999999999999</v>
      </c>
      <c r="I78" s="115" t="s">
        <v>148</v>
      </c>
      <c r="J78" s="371">
        <v>2</v>
      </c>
      <c r="K78" s="370">
        <v>25</v>
      </c>
      <c r="L78" s="115" t="s">
        <v>148</v>
      </c>
      <c r="M78" s="371">
        <v>2.5</v>
      </c>
      <c r="N78" s="370">
        <v>31.25</v>
      </c>
      <c r="O78" s="115" t="s">
        <v>148</v>
      </c>
      <c r="P78" s="115"/>
      <c r="Q78" s="115"/>
      <c r="R78" s="115"/>
      <c r="S78" s="112"/>
      <c r="T78" s="115"/>
      <c r="U78" s="115" t="s">
        <v>1825</v>
      </c>
      <c r="V78" s="115" t="s">
        <v>28</v>
      </c>
    </row>
    <row r="79" spans="1:22" ht="90" x14ac:dyDescent="0.25">
      <c r="A79" s="115">
        <v>75</v>
      </c>
      <c r="B79" s="112"/>
      <c r="C79" s="112" t="s">
        <v>1848</v>
      </c>
      <c r="D79" s="115" t="s">
        <v>118</v>
      </c>
      <c r="E79" s="115">
        <v>400</v>
      </c>
      <c r="F79" s="115">
        <v>1000</v>
      </c>
      <c r="G79" s="115">
        <v>0</v>
      </c>
      <c r="H79" s="370">
        <v>0</v>
      </c>
      <c r="I79" s="115" t="s">
        <v>148</v>
      </c>
      <c r="J79" s="371">
        <v>400</v>
      </c>
      <c r="K79" s="370">
        <v>200</v>
      </c>
      <c r="L79" s="115" t="s">
        <v>1849</v>
      </c>
      <c r="M79" s="371">
        <v>600</v>
      </c>
      <c r="N79" s="370">
        <v>400</v>
      </c>
      <c r="O79" s="115" t="s">
        <v>148</v>
      </c>
      <c r="P79" s="115"/>
      <c r="Q79" s="115"/>
      <c r="R79" s="115"/>
      <c r="S79" s="112"/>
      <c r="T79" s="115"/>
      <c r="U79" s="115" t="s">
        <v>1834</v>
      </c>
      <c r="V79" s="115"/>
    </row>
    <row r="80" spans="1:22" ht="108" x14ac:dyDescent="0.25">
      <c r="A80" s="112">
        <v>76</v>
      </c>
      <c r="B80" s="112"/>
      <c r="C80" s="112" t="s">
        <v>1850</v>
      </c>
      <c r="D80" s="112" t="s">
        <v>1606</v>
      </c>
      <c r="E80" s="112">
        <v>0</v>
      </c>
      <c r="F80" s="112">
        <v>12</v>
      </c>
      <c r="G80" s="112">
        <v>0</v>
      </c>
      <c r="H80" s="267">
        <v>0</v>
      </c>
      <c r="I80" s="112" t="s">
        <v>148</v>
      </c>
      <c r="J80" s="112">
        <v>4</v>
      </c>
      <c r="K80" s="267">
        <v>10</v>
      </c>
      <c r="L80" s="112" t="s">
        <v>148</v>
      </c>
      <c r="M80" s="112">
        <v>8</v>
      </c>
      <c r="N80" s="267">
        <v>20</v>
      </c>
      <c r="O80" s="112" t="s">
        <v>148</v>
      </c>
      <c r="P80" s="112"/>
      <c r="Q80" s="112" t="s">
        <v>1851</v>
      </c>
      <c r="R80" s="112"/>
      <c r="S80" s="112" t="s">
        <v>1852</v>
      </c>
      <c r="T80" s="112" t="s">
        <v>1853</v>
      </c>
      <c r="U80" s="112"/>
      <c r="V80" s="333" t="s">
        <v>174</v>
      </c>
    </row>
    <row r="81" spans="1:22" ht="36" x14ac:dyDescent="0.25">
      <c r="A81" s="112">
        <v>77</v>
      </c>
      <c r="B81" s="112"/>
      <c r="C81" s="112" t="s">
        <v>1854</v>
      </c>
      <c r="D81" s="112" t="s">
        <v>1606</v>
      </c>
      <c r="E81" s="112">
        <v>1859</v>
      </c>
      <c r="F81" s="112">
        <v>889</v>
      </c>
      <c r="G81" s="112">
        <v>637</v>
      </c>
      <c r="H81" s="267">
        <v>2276</v>
      </c>
      <c r="I81" s="112" t="s">
        <v>248</v>
      </c>
      <c r="J81" s="112">
        <v>122</v>
      </c>
      <c r="K81" s="267">
        <v>436</v>
      </c>
      <c r="L81" s="112" t="s">
        <v>248</v>
      </c>
      <c r="M81" s="112">
        <v>130</v>
      </c>
      <c r="N81" s="267">
        <v>460</v>
      </c>
      <c r="O81" s="112" t="s">
        <v>248</v>
      </c>
      <c r="P81" s="112"/>
      <c r="Q81" s="112"/>
      <c r="R81" s="112"/>
      <c r="S81" s="112" t="s">
        <v>1852</v>
      </c>
      <c r="T81" s="112" t="s">
        <v>1852</v>
      </c>
      <c r="U81" s="112"/>
      <c r="V81" s="333" t="s">
        <v>174</v>
      </c>
    </row>
    <row r="82" spans="1:22" ht="36" x14ac:dyDescent="0.25">
      <c r="A82" s="112">
        <v>78</v>
      </c>
      <c r="B82" s="112"/>
      <c r="C82" s="112" t="s">
        <v>1855</v>
      </c>
      <c r="D82" s="112" t="s">
        <v>1606</v>
      </c>
      <c r="E82" s="112">
        <v>4000</v>
      </c>
      <c r="F82" s="112"/>
      <c r="G82" s="112"/>
      <c r="H82" s="267"/>
      <c r="I82" s="112"/>
      <c r="J82" s="112">
        <v>2000</v>
      </c>
      <c r="K82" s="267">
        <v>194</v>
      </c>
      <c r="L82" s="112" t="s">
        <v>148</v>
      </c>
      <c r="M82" s="112">
        <v>2000</v>
      </c>
      <c r="N82" s="267">
        <v>194</v>
      </c>
      <c r="O82" s="112" t="s">
        <v>248</v>
      </c>
      <c r="P82" s="112"/>
      <c r="Q82" s="112"/>
      <c r="R82" s="112"/>
      <c r="S82" s="112" t="s">
        <v>1852</v>
      </c>
      <c r="T82" s="112" t="s">
        <v>1852</v>
      </c>
      <c r="U82" s="112"/>
      <c r="V82" s="333" t="s">
        <v>174</v>
      </c>
    </row>
    <row r="83" spans="1:22" ht="36" x14ac:dyDescent="0.25">
      <c r="A83" s="365">
        <v>79</v>
      </c>
      <c r="B83" s="365"/>
      <c r="C83" s="365" t="s">
        <v>1856</v>
      </c>
      <c r="D83" s="365" t="s">
        <v>1606</v>
      </c>
      <c r="E83" s="365"/>
      <c r="F83" s="365">
        <v>2400</v>
      </c>
      <c r="G83" s="365"/>
      <c r="H83" s="331"/>
      <c r="I83" s="365"/>
      <c r="J83" s="365">
        <v>1200</v>
      </c>
      <c r="K83" s="331">
        <v>18720</v>
      </c>
      <c r="L83" s="365" t="s">
        <v>248</v>
      </c>
      <c r="M83" s="365">
        <v>1200</v>
      </c>
      <c r="N83" s="331">
        <v>18720</v>
      </c>
      <c r="O83" s="365" t="s">
        <v>248</v>
      </c>
      <c r="P83" s="365"/>
      <c r="Q83" s="365"/>
      <c r="R83" s="365"/>
      <c r="S83" s="365" t="s">
        <v>1852</v>
      </c>
      <c r="T83" s="365" t="s">
        <v>1852</v>
      </c>
      <c r="U83" s="365"/>
      <c r="V83" s="369" t="s">
        <v>174</v>
      </c>
    </row>
    <row r="84" spans="1:22" ht="144.75" thickBot="1" x14ac:dyDescent="0.3">
      <c r="A84" s="373">
        <v>80</v>
      </c>
      <c r="B84" s="374" t="s">
        <v>1857</v>
      </c>
      <c r="C84" s="374" t="s">
        <v>1858</v>
      </c>
      <c r="D84" s="374" t="s">
        <v>1859</v>
      </c>
      <c r="E84" s="374">
        <v>2.5</v>
      </c>
      <c r="F84" s="374" t="s">
        <v>1860</v>
      </c>
      <c r="G84" s="374" t="s">
        <v>1861</v>
      </c>
      <c r="H84" s="375">
        <v>55000</v>
      </c>
      <c r="I84" s="374" t="s">
        <v>1862</v>
      </c>
      <c r="J84" s="374">
        <v>2.75</v>
      </c>
      <c r="K84" s="375">
        <v>60500</v>
      </c>
      <c r="L84" s="374" t="s">
        <v>1863</v>
      </c>
      <c r="M84" s="376">
        <v>3.02</v>
      </c>
      <c r="N84" s="377">
        <v>66600</v>
      </c>
      <c r="O84" s="374" t="s">
        <v>1864</v>
      </c>
      <c r="P84" s="374" t="s">
        <v>28</v>
      </c>
      <c r="Q84" s="374" t="s">
        <v>28</v>
      </c>
      <c r="R84" s="374" t="s">
        <v>1484</v>
      </c>
      <c r="S84" s="374" t="s">
        <v>1485</v>
      </c>
      <c r="T84" s="374" t="s">
        <v>30</v>
      </c>
      <c r="U84" s="374" t="s">
        <v>1865</v>
      </c>
      <c r="V84" s="378" t="s">
        <v>1486</v>
      </c>
    </row>
    <row r="85" spans="1:22" x14ac:dyDescent="0.25">
      <c r="A85" s="379">
        <v>81</v>
      </c>
      <c r="B85" s="379"/>
      <c r="C85" s="379"/>
      <c r="D85" s="379"/>
      <c r="E85" s="379"/>
      <c r="F85" s="379"/>
      <c r="G85" s="379"/>
      <c r="H85" s="380">
        <f>SUM(H5:H84)</f>
        <v>361384.86779550009</v>
      </c>
      <c r="I85" s="379"/>
      <c r="J85" s="379"/>
      <c r="K85" s="380">
        <f>SUM(K5:K84)</f>
        <v>694920.48966199986</v>
      </c>
      <c r="L85" s="379"/>
      <c r="M85" s="379"/>
      <c r="N85" s="380">
        <f>SUM(N5:N84)</f>
        <v>553212.85986199998</v>
      </c>
      <c r="O85" s="379"/>
      <c r="P85" s="379"/>
      <c r="Q85" s="379"/>
      <c r="R85" s="379"/>
      <c r="S85" s="379"/>
      <c r="T85" s="379"/>
      <c r="U85" s="379"/>
      <c r="V85" s="381"/>
    </row>
    <row r="86" spans="1:22" ht="198" x14ac:dyDescent="0.25">
      <c r="A86" s="889">
        <v>82</v>
      </c>
      <c r="B86" s="889" t="s">
        <v>1866</v>
      </c>
      <c r="C86" s="889"/>
      <c r="D86" s="889" t="s">
        <v>1867</v>
      </c>
      <c r="E86" s="889" t="s">
        <v>1868</v>
      </c>
      <c r="F86" s="112" t="s">
        <v>1869</v>
      </c>
      <c r="G86" s="889" t="s">
        <v>1870</v>
      </c>
      <c r="H86" s="267" t="s">
        <v>1871</v>
      </c>
      <c r="I86" s="112" t="s">
        <v>1872</v>
      </c>
      <c r="J86" s="896" t="s">
        <v>1873</v>
      </c>
      <c r="K86" s="267" t="s">
        <v>1874</v>
      </c>
      <c r="L86" s="889" t="s">
        <v>1875</v>
      </c>
      <c r="M86" s="112" t="s">
        <v>1876</v>
      </c>
      <c r="N86" s="895"/>
      <c r="O86" s="889" t="s">
        <v>1877</v>
      </c>
      <c r="P86" s="889" t="s">
        <v>1877</v>
      </c>
      <c r="Q86" s="889" t="s">
        <v>1877</v>
      </c>
      <c r="R86" s="889" t="s">
        <v>1877</v>
      </c>
      <c r="S86" s="889" t="s">
        <v>1877</v>
      </c>
      <c r="T86" s="889" t="s">
        <v>1877</v>
      </c>
      <c r="U86" s="889" t="s">
        <v>1877</v>
      </c>
      <c r="V86" s="889" t="s">
        <v>1877</v>
      </c>
    </row>
    <row r="87" spans="1:22" ht="108" x14ac:dyDescent="0.25">
      <c r="A87" s="889"/>
      <c r="B87" s="889"/>
      <c r="C87" s="889"/>
      <c r="D87" s="889"/>
      <c r="E87" s="889"/>
      <c r="F87" s="112" t="s">
        <v>1878</v>
      </c>
      <c r="G87" s="889"/>
      <c r="H87" s="267" t="s">
        <v>1879</v>
      </c>
      <c r="I87" s="112" t="s">
        <v>1880</v>
      </c>
      <c r="J87" s="896"/>
      <c r="K87" s="267"/>
      <c r="L87" s="889"/>
      <c r="M87" s="112"/>
      <c r="N87" s="895"/>
      <c r="O87" s="889"/>
      <c r="P87" s="889"/>
      <c r="Q87" s="889"/>
      <c r="R87" s="889"/>
      <c r="S87" s="889"/>
      <c r="T87" s="889"/>
      <c r="U87" s="889"/>
      <c r="V87" s="889"/>
    </row>
    <row r="88" spans="1:22" ht="198" x14ac:dyDescent="0.25">
      <c r="A88" s="889"/>
      <c r="B88" s="889"/>
      <c r="C88" s="889"/>
      <c r="D88" s="889"/>
      <c r="E88" s="889"/>
      <c r="F88" s="112"/>
      <c r="G88" s="889"/>
      <c r="H88" s="267"/>
      <c r="I88" s="112"/>
      <c r="J88" s="896"/>
      <c r="K88" s="267" t="s">
        <v>1881</v>
      </c>
      <c r="L88" s="889"/>
      <c r="M88" s="112" t="s">
        <v>1881</v>
      </c>
      <c r="N88" s="895"/>
      <c r="O88" s="889"/>
      <c r="P88" s="889"/>
      <c r="Q88" s="889"/>
      <c r="R88" s="889"/>
      <c r="S88" s="889"/>
      <c r="T88" s="889"/>
      <c r="U88" s="889"/>
      <c r="V88" s="889"/>
    </row>
    <row r="89" spans="1:22" ht="198" x14ac:dyDescent="0.25">
      <c r="A89" s="889"/>
      <c r="B89" s="889"/>
      <c r="C89" s="889"/>
      <c r="D89" s="889"/>
      <c r="E89" s="889"/>
      <c r="F89" s="112"/>
      <c r="G89" s="889"/>
      <c r="H89" s="267" t="s">
        <v>1882</v>
      </c>
      <c r="I89" s="112" t="s">
        <v>1883</v>
      </c>
      <c r="J89" s="896"/>
      <c r="K89" s="267" t="s">
        <v>1884</v>
      </c>
      <c r="L89" s="889"/>
      <c r="M89" s="112" t="s">
        <v>1884</v>
      </c>
      <c r="N89" s="895"/>
      <c r="O89" s="889"/>
      <c r="P89" s="889"/>
      <c r="Q89" s="889"/>
      <c r="R89" s="889"/>
      <c r="S89" s="889"/>
      <c r="T89" s="889"/>
      <c r="U89" s="889"/>
      <c r="V89" s="889"/>
    </row>
    <row r="90" spans="1:22" ht="54" x14ac:dyDescent="0.25">
      <c r="A90" s="889"/>
      <c r="B90" s="889"/>
      <c r="C90" s="889"/>
      <c r="D90" s="889"/>
      <c r="E90" s="889"/>
      <c r="F90" s="112"/>
      <c r="G90" s="889"/>
      <c r="H90" s="267" t="s">
        <v>1885</v>
      </c>
      <c r="I90" s="112"/>
      <c r="J90" s="896"/>
      <c r="K90" s="267"/>
      <c r="L90" s="889"/>
      <c r="M90" s="112"/>
      <c r="N90" s="895"/>
      <c r="O90" s="889"/>
      <c r="P90" s="889"/>
      <c r="Q90" s="889"/>
      <c r="R90" s="889"/>
      <c r="S90" s="889"/>
      <c r="T90" s="889"/>
      <c r="U90" s="889"/>
      <c r="V90" s="889"/>
    </row>
    <row r="91" spans="1:22" ht="198" x14ac:dyDescent="0.25">
      <c r="A91" s="889"/>
      <c r="B91" s="889"/>
      <c r="C91" s="889"/>
      <c r="D91" s="889"/>
      <c r="E91" s="889"/>
      <c r="F91" s="112"/>
      <c r="G91" s="889"/>
      <c r="H91" s="267" t="s">
        <v>1886</v>
      </c>
      <c r="I91" s="112" t="s">
        <v>1887</v>
      </c>
      <c r="J91" s="896"/>
      <c r="K91" s="267" t="s">
        <v>1888</v>
      </c>
      <c r="L91" s="889"/>
      <c r="M91" s="112" t="s">
        <v>1888</v>
      </c>
      <c r="N91" s="895"/>
      <c r="O91" s="889"/>
      <c r="P91" s="889"/>
      <c r="Q91" s="889"/>
      <c r="R91" s="889"/>
      <c r="S91" s="889"/>
      <c r="T91" s="889"/>
      <c r="U91" s="889"/>
      <c r="V91" s="889"/>
    </row>
    <row r="92" spans="1:22" x14ac:dyDescent="0.25">
      <c r="A92" s="889"/>
      <c r="B92" s="889"/>
      <c r="C92" s="889"/>
      <c r="D92" s="889"/>
      <c r="E92" s="889"/>
      <c r="F92" s="112"/>
      <c r="G92" s="889"/>
      <c r="H92" s="267"/>
      <c r="I92" s="112"/>
      <c r="J92" s="896"/>
      <c r="K92" s="267"/>
      <c r="L92" s="112"/>
      <c r="M92" s="112"/>
      <c r="N92" s="267"/>
      <c r="O92" s="112"/>
      <c r="P92" s="112"/>
      <c r="Q92" s="112"/>
      <c r="R92" s="112"/>
      <c r="S92" s="112"/>
      <c r="T92" s="112"/>
      <c r="U92" s="112"/>
      <c r="V92" s="112"/>
    </row>
    <row r="93" spans="1:22" ht="126" x14ac:dyDescent="0.25">
      <c r="A93" s="889"/>
      <c r="B93" s="889"/>
      <c r="C93" s="889"/>
      <c r="D93" s="889"/>
      <c r="E93" s="889"/>
      <c r="F93" s="112"/>
      <c r="G93" s="889"/>
      <c r="H93" s="267" t="s">
        <v>1889</v>
      </c>
      <c r="I93" s="112"/>
      <c r="J93" s="896"/>
      <c r="K93" s="267"/>
      <c r="L93" s="112"/>
      <c r="M93" s="112"/>
      <c r="N93" s="267"/>
      <c r="O93" s="112"/>
      <c r="P93" s="112"/>
      <c r="Q93" s="112"/>
      <c r="R93" s="112"/>
      <c r="S93" s="112"/>
      <c r="T93" s="112"/>
      <c r="U93" s="112"/>
      <c r="V93" s="112"/>
    </row>
    <row r="94" spans="1:22" x14ac:dyDescent="0.25">
      <c r="A94" s="889"/>
      <c r="B94" s="889"/>
      <c r="C94" s="889"/>
      <c r="D94" s="889"/>
      <c r="E94" s="889"/>
      <c r="F94" s="112"/>
      <c r="G94" s="889"/>
      <c r="H94" s="267"/>
      <c r="I94" s="112"/>
      <c r="J94" s="896"/>
      <c r="K94" s="267"/>
      <c r="L94" s="112"/>
      <c r="M94" s="112"/>
      <c r="N94" s="267"/>
      <c r="O94" s="112"/>
      <c r="P94" s="112"/>
      <c r="Q94" s="112"/>
      <c r="R94" s="112"/>
      <c r="S94" s="112"/>
      <c r="T94" s="112"/>
      <c r="U94" s="112"/>
      <c r="V94" s="112"/>
    </row>
    <row r="95" spans="1:22" x14ac:dyDescent="0.25">
      <c r="A95" s="889"/>
      <c r="B95" s="889"/>
      <c r="C95" s="889"/>
      <c r="D95" s="889"/>
      <c r="E95" s="889"/>
      <c r="F95" s="112"/>
      <c r="G95" s="889"/>
      <c r="H95" s="267"/>
      <c r="I95" s="112"/>
      <c r="J95" s="896"/>
      <c r="K95" s="267"/>
      <c r="L95" s="112"/>
      <c r="M95" s="112"/>
      <c r="N95" s="267"/>
      <c r="O95" s="112"/>
      <c r="P95" s="112"/>
      <c r="Q95" s="112"/>
      <c r="R95" s="112"/>
      <c r="S95" s="112"/>
      <c r="T95" s="112"/>
      <c r="U95" s="112"/>
      <c r="V95" s="112"/>
    </row>
    <row r="96" spans="1:22" ht="90" x14ac:dyDescent="0.25">
      <c r="A96" s="112">
        <v>83</v>
      </c>
      <c r="B96" s="112" t="s">
        <v>1623</v>
      </c>
      <c r="C96" s="112" t="s">
        <v>1890</v>
      </c>
      <c r="D96" s="890" t="s">
        <v>1891</v>
      </c>
      <c r="E96" s="891"/>
      <c r="F96" s="891"/>
      <c r="G96" s="891"/>
      <c r="H96" s="891"/>
      <c r="I96" s="891"/>
      <c r="J96" s="891"/>
      <c r="K96" s="891"/>
      <c r="L96" s="891"/>
      <c r="M96" s="891"/>
      <c r="N96" s="891"/>
      <c r="O96" s="891"/>
      <c r="P96" s="891"/>
      <c r="Q96" s="891"/>
      <c r="R96" s="891"/>
      <c r="S96" s="891"/>
      <c r="T96" s="891"/>
      <c r="U96" s="891"/>
      <c r="V96" s="891"/>
    </row>
    <row r="97" spans="1:22" ht="144" x14ac:dyDescent="0.25">
      <c r="A97" s="382">
        <v>84</v>
      </c>
      <c r="B97" s="892" t="s">
        <v>1892</v>
      </c>
      <c r="C97" s="383" t="s">
        <v>1893</v>
      </c>
      <c r="D97" s="384"/>
      <c r="E97" s="40"/>
      <c r="F97" s="385"/>
      <c r="G97" s="384" t="s">
        <v>211</v>
      </c>
      <c r="H97" s="267" t="s">
        <v>211</v>
      </c>
      <c r="I97" s="385" t="s">
        <v>211</v>
      </c>
      <c r="J97" s="384"/>
      <c r="K97" s="267"/>
      <c r="L97" s="385"/>
      <c r="M97" s="384">
        <v>22000</v>
      </c>
      <c r="N97" s="267">
        <v>1.76</v>
      </c>
      <c r="O97" s="385" t="s">
        <v>148</v>
      </c>
      <c r="P97" s="384"/>
      <c r="Q97" s="40"/>
      <c r="R97" s="385"/>
      <c r="S97" s="384"/>
      <c r="T97" s="385"/>
      <c r="U97" s="383" t="s">
        <v>1894</v>
      </c>
      <c r="V97" s="383"/>
    </row>
    <row r="98" spans="1:22" ht="144" x14ac:dyDescent="0.25">
      <c r="A98" s="115">
        <v>95</v>
      </c>
      <c r="B98" s="893"/>
      <c r="C98" s="383" t="s">
        <v>1895</v>
      </c>
      <c r="D98" s="384"/>
      <c r="E98" s="40"/>
      <c r="F98" s="385"/>
      <c r="G98" s="384" t="s">
        <v>1896</v>
      </c>
      <c r="H98" s="267"/>
      <c r="I98" s="385"/>
      <c r="J98" s="384"/>
      <c r="K98" s="267"/>
      <c r="L98" s="385"/>
      <c r="M98" s="384"/>
      <c r="N98" s="267"/>
      <c r="O98" s="385"/>
      <c r="P98" s="384"/>
      <c r="Q98" s="40"/>
      <c r="R98" s="385"/>
      <c r="S98" s="384"/>
      <c r="T98" s="385"/>
      <c r="U98" s="383" t="s">
        <v>1894</v>
      </c>
      <c r="V98" s="383"/>
    </row>
    <row r="99" spans="1:22" ht="216.75" thickBot="1" x14ac:dyDescent="0.3">
      <c r="A99" s="115">
        <v>86</v>
      </c>
      <c r="B99" s="894"/>
      <c r="C99" s="386" t="s">
        <v>1897</v>
      </c>
      <c r="D99" s="384"/>
      <c r="E99" s="40"/>
      <c r="F99" s="385"/>
      <c r="G99" s="384"/>
      <c r="H99" s="267"/>
      <c r="I99" s="385"/>
      <c r="J99" s="387">
        <v>19992</v>
      </c>
      <c r="K99" s="324">
        <v>11.3954</v>
      </c>
      <c r="L99" s="385" t="s">
        <v>1898</v>
      </c>
      <c r="M99" s="384"/>
      <c r="N99" s="267"/>
      <c r="O99" s="385"/>
      <c r="P99" s="384" t="s">
        <v>19</v>
      </c>
      <c r="Q99" s="40"/>
      <c r="R99" s="385"/>
      <c r="S99" s="384" t="s">
        <v>1899</v>
      </c>
      <c r="T99" s="385" t="s">
        <v>30</v>
      </c>
      <c r="U99" s="388" t="s">
        <v>1900</v>
      </c>
      <c r="V99" s="383"/>
    </row>
    <row r="100" spans="1:22" ht="108.75" thickBot="1" x14ac:dyDescent="0.3">
      <c r="A100" s="115">
        <v>87</v>
      </c>
      <c r="B100" s="389" t="s">
        <v>1901</v>
      </c>
      <c r="C100" s="388" t="s">
        <v>1902</v>
      </c>
      <c r="D100" s="390">
        <v>40</v>
      </c>
      <c r="E100" s="162"/>
      <c r="F100" s="391">
        <v>40</v>
      </c>
      <c r="G100" s="390"/>
      <c r="H100" s="375"/>
      <c r="I100" s="391"/>
      <c r="J100" s="390">
        <v>20</v>
      </c>
      <c r="K100" s="375">
        <v>0.2</v>
      </c>
      <c r="L100" s="391" t="s">
        <v>148</v>
      </c>
      <c r="M100" s="390">
        <v>20</v>
      </c>
      <c r="N100" s="375">
        <v>0.2</v>
      </c>
      <c r="O100" s="391" t="s">
        <v>148</v>
      </c>
      <c r="P100" s="390" t="s">
        <v>1903</v>
      </c>
      <c r="Q100" s="162"/>
      <c r="R100" s="391"/>
      <c r="S100" s="390" t="s">
        <v>1904</v>
      </c>
      <c r="T100" s="391" t="s">
        <v>1440</v>
      </c>
      <c r="U100" s="388" t="s">
        <v>1900</v>
      </c>
      <c r="V100" s="388"/>
    </row>
  </sheetData>
  <mergeCells count="31">
    <mergeCell ref="A1:V1"/>
    <mergeCell ref="A2:A3"/>
    <mergeCell ref="B2:B3"/>
    <mergeCell ref="C2:C3"/>
    <mergeCell ref="D2:F2"/>
    <mergeCell ref="G2:I2"/>
    <mergeCell ref="J2:L2"/>
    <mergeCell ref="M2:O2"/>
    <mergeCell ref="P2:R2"/>
    <mergeCell ref="S2:T2"/>
    <mergeCell ref="U2:U3"/>
    <mergeCell ref="V2:V3"/>
    <mergeCell ref="A86:A95"/>
    <mergeCell ref="B86:B95"/>
    <mergeCell ref="C86:C95"/>
    <mergeCell ref="D86:D95"/>
    <mergeCell ref="E86:E95"/>
    <mergeCell ref="V86:V91"/>
    <mergeCell ref="D96:V96"/>
    <mergeCell ref="B97:B99"/>
    <mergeCell ref="N86:N91"/>
    <mergeCell ref="O86:O91"/>
    <mergeCell ref="P86:P91"/>
    <mergeCell ref="Q86:Q91"/>
    <mergeCell ref="R86:R91"/>
    <mergeCell ref="S86:S91"/>
    <mergeCell ref="G86:G95"/>
    <mergeCell ref="J86:J95"/>
    <mergeCell ref="L86:L91"/>
    <mergeCell ref="T86:T91"/>
    <mergeCell ref="U86:U91"/>
  </mergeCells>
  <printOptions horizontalCentered="1" verticalCentered="1"/>
  <pageMargins left="0.7" right="0.7" top="0.5" bottom="0.5" header="0.3" footer="0.3"/>
  <pageSetup paperSize="8"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85" zoomScaleNormal="85" workbookViewId="0">
      <selection activeCell="B32" sqref="B32"/>
    </sheetView>
  </sheetViews>
  <sheetFormatPr defaultRowHeight="18" x14ac:dyDescent="0.25"/>
  <cols>
    <col min="1" max="1" width="3.140625" style="98" bestFit="1" customWidth="1"/>
    <col min="2" max="2" width="13.42578125" style="98" customWidth="1"/>
    <col min="3" max="3" width="16.7109375" style="98" customWidth="1"/>
    <col min="4" max="4" width="9.28515625" style="98" customWidth="1"/>
    <col min="5" max="5" width="8" style="98" bestFit="1" customWidth="1"/>
    <col min="6" max="6" width="7.85546875" style="98" customWidth="1"/>
    <col min="7" max="7" width="9" style="98" customWidth="1"/>
    <col min="8" max="8" width="10.5703125" style="98" customWidth="1"/>
    <col min="9" max="9" width="8.5703125" style="98" bestFit="1" customWidth="1"/>
    <col min="10" max="10" width="10.28515625" style="98" customWidth="1"/>
    <col min="11" max="11" width="10.28515625" style="98" bestFit="1" customWidth="1"/>
    <col min="12" max="12" width="8.5703125" style="98" bestFit="1" customWidth="1"/>
    <col min="13" max="13" width="8.7109375" style="98" customWidth="1"/>
    <col min="14" max="14" width="11.140625" style="98" customWidth="1"/>
    <col min="15" max="15" width="12.7109375" style="98" customWidth="1"/>
    <col min="16" max="16" width="9.28515625" style="98" customWidth="1"/>
    <col min="17" max="17" width="9.28515625" style="98" bestFit="1" customWidth="1"/>
    <col min="18" max="18" width="5.28515625" style="98" bestFit="1" customWidth="1"/>
    <col min="19" max="19" width="7.7109375" style="98" bestFit="1" customWidth="1"/>
    <col min="20" max="20" width="8.5703125" style="98" bestFit="1" customWidth="1"/>
    <col min="21" max="21" width="11.42578125" style="98" customWidth="1"/>
    <col min="22" max="22" width="12.28515625" style="98" customWidth="1"/>
    <col min="23" max="16384" width="9.140625" style="98"/>
  </cols>
  <sheetData>
    <row r="1" spans="1:22" x14ac:dyDescent="0.25">
      <c r="A1" s="913" t="s">
        <v>1905</v>
      </c>
      <c r="B1" s="913"/>
      <c r="C1" s="913"/>
      <c r="D1" s="913"/>
      <c r="E1" s="913"/>
      <c r="F1" s="913"/>
      <c r="G1" s="913"/>
      <c r="H1" s="913"/>
      <c r="I1" s="913"/>
      <c r="J1" s="913"/>
      <c r="K1" s="913"/>
      <c r="L1" s="913"/>
      <c r="M1" s="913"/>
      <c r="N1" s="913"/>
      <c r="O1" s="913"/>
      <c r="P1" s="913"/>
      <c r="Q1" s="913"/>
      <c r="R1" s="913"/>
      <c r="S1" s="913"/>
      <c r="T1" s="913"/>
      <c r="U1" s="913"/>
      <c r="V1" s="913"/>
    </row>
    <row r="2" spans="1:22" x14ac:dyDescent="0.25">
      <c r="B2" s="67" t="s">
        <v>1906</v>
      </c>
      <c r="U2" s="98" t="s">
        <v>1907</v>
      </c>
    </row>
    <row r="3" spans="1:22" x14ac:dyDescent="0.25">
      <c r="A3" s="914" t="s">
        <v>1908</v>
      </c>
      <c r="B3" s="915" t="s">
        <v>1909</v>
      </c>
      <c r="C3" s="915" t="s">
        <v>1910</v>
      </c>
      <c r="D3" s="915" t="s">
        <v>4</v>
      </c>
      <c r="E3" s="915"/>
      <c r="F3" s="915"/>
      <c r="G3" s="915" t="s">
        <v>297</v>
      </c>
      <c r="H3" s="915"/>
      <c r="I3" s="915"/>
      <c r="J3" s="915" t="s">
        <v>298</v>
      </c>
      <c r="K3" s="915"/>
      <c r="L3" s="915"/>
      <c r="M3" s="915" t="s">
        <v>299</v>
      </c>
      <c r="N3" s="915"/>
      <c r="O3" s="915"/>
      <c r="P3" s="915" t="s">
        <v>300</v>
      </c>
      <c r="Q3" s="915"/>
      <c r="R3" s="915"/>
      <c r="S3" s="915" t="s">
        <v>9</v>
      </c>
      <c r="T3" s="915"/>
      <c r="U3" s="915" t="s">
        <v>302</v>
      </c>
      <c r="V3" s="915" t="s">
        <v>1911</v>
      </c>
    </row>
    <row r="4" spans="1:22" ht="180" x14ac:dyDescent="0.25">
      <c r="A4" s="914"/>
      <c r="B4" s="915"/>
      <c r="C4" s="915"/>
      <c r="D4" s="319" t="s">
        <v>12</v>
      </c>
      <c r="E4" s="319" t="s">
        <v>1428</v>
      </c>
      <c r="F4" s="319" t="s">
        <v>14</v>
      </c>
      <c r="G4" s="319" t="s">
        <v>15</v>
      </c>
      <c r="H4" s="186" t="s">
        <v>1912</v>
      </c>
      <c r="I4" s="320" t="s">
        <v>1913</v>
      </c>
      <c r="J4" s="319" t="s">
        <v>15</v>
      </c>
      <c r="K4" s="186" t="s">
        <v>1912</v>
      </c>
      <c r="L4" s="319" t="s">
        <v>1913</v>
      </c>
      <c r="M4" s="319" t="s">
        <v>15</v>
      </c>
      <c r="N4" s="186" t="s">
        <v>1912</v>
      </c>
      <c r="O4" s="319" t="s">
        <v>1913</v>
      </c>
      <c r="P4" s="319" t="s">
        <v>1914</v>
      </c>
      <c r="Q4" s="319" t="s">
        <v>20</v>
      </c>
      <c r="R4" s="319" t="s">
        <v>21</v>
      </c>
      <c r="S4" s="319" t="s">
        <v>1915</v>
      </c>
      <c r="T4" s="319" t="s">
        <v>23</v>
      </c>
      <c r="U4" s="915"/>
      <c r="V4" s="915"/>
    </row>
    <row r="5" spans="1:22" x14ac:dyDescent="0.25">
      <c r="A5" s="322">
        <v>1</v>
      </c>
      <c r="B5" s="322">
        <v>2</v>
      </c>
      <c r="C5" s="322">
        <v>3</v>
      </c>
      <c r="D5" s="322">
        <v>4</v>
      </c>
      <c r="E5" s="322">
        <v>5</v>
      </c>
      <c r="F5" s="322">
        <v>6</v>
      </c>
      <c r="G5" s="322">
        <v>7</v>
      </c>
      <c r="H5" s="323">
        <v>8</v>
      </c>
      <c r="I5" s="322">
        <v>9</v>
      </c>
      <c r="J5" s="322">
        <v>10</v>
      </c>
      <c r="K5" s="323">
        <v>11</v>
      </c>
      <c r="L5" s="322">
        <v>12</v>
      </c>
      <c r="M5" s="322">
        <v>13</v>
      </c>
      <c r="N5" s="323">
        <v>14</v>
      </c>
      <c r="O5" s="322">
        <v>15</v>
      </c>
      <c r="P5" s="322">
        <v>16</v>
      </c>
      <c r="Q5" s="322">
        <v>17</v>
      </c>
      <c r="R5" s="322">
        <v>18</v>
      </c>
      <c r="S5" s="322">
        <v>19</v>
      </c>
      <c r="T5" s="322">
        <v>20</v>
      </c>
      <c r="U5" s="322">
        <v>21</v>
      </c>
      <c r="V5" s="322">
        <v>22</v>
      </c>
    </row>
    <row r="6" spans="1:22" ht="36" x14ac:dyDescent="0.25">
      <c r="A6" s="910">
        <v>1</v>
      </c>
      <c r="B6" s="912" t="s">
        <v>1916</v>
      </c>
      <c r="C6" s="40" t="s">
        <v>1917</v>
      </c>
      <c r="D6" s="40" t="s">
        <v>50</v>
      </c>
      <c r="E6" s="41">
        <v>4438</v>
      </c>
      <c r="F6" s="41">
        <v>3000</v>
      </c>
      <c r="G6" s="41">
        <v>750</v>
      </c>
      <c r="H6" s="911">
        <v>250000</v>
      </c>
      <c r="I6" s="910" t="s">
        <v>75</v>
      </c>
      <c r="J6" s="41">
        <v>1000</v>
      </c>
      <c r="K6" s="911">
        <v>275000</v>
      </c>
      <c r="L6" s="910" t="s">
        <v>75</v>
      </c>
      <c r="M6" s="41">
        <v>1250</v>
      </c>
      <c r="N6" s="911">
        <v>300000</v>
      </c>
      <c r="O6" s="910" t="s">
        <v>75</v>
      </c>
      <c r="P6" s="41"/>
      <c r="Q6" s="41"/>
      <c r="R6" s="41"/>
      <c r="S6" s="41"/>
      <c r="T6" s="41" t="s">
        <v>59</v>
      </c>
      <c r="U6" s="910" t="s">
        <v>1918</v>
      </c>
      <c r="V6" s="912" t="s">
        <v>1919</v>
      </c>
    </row>
    <row r="7" spans="1:22" ht="36" x14ac:dyDescent="0.25">
      <c r="A7" s="910"/>
      <c r="B7" s="912"/>
      <c r="C7" s="40" t="s">
        <v>56</v>
      </c>
      <c r="D7" s="40" t="s">
        <v>1920</v>
      </c>
      <c r="E7" s="41">
        <v>31293</v>
      </c>
      <c r="F7" s="182">
        <v>30000</v>
      </c>
      <c r="G7" s="41">
        <v>6000</v>
      </c>
      <c r="H7" s="911"/>
      <c r="I7" s="910"/>
      <c r="J7" s="41">
        <v>10000</v>
      </c>
      <c r="K7" s="911"/>
      <c r="L7" s="910"/>
      <c r="M7" s="41" t="e">
        <f>+#REF!-G7-J7</f>
        <v>#REF!</v>
      </c>
      <c r="N7" s="911"/>
      <c r="O7" s="910"/>
      <c r="P7" s="182"/>
      <c r="Q7" s="182"/>
      <c r="R7" s="182"/>
      <c r="S7" s="182"/>
      <c r="T7" s="182"/>
      <c r="U7" s="910"/>
      <c r="V7" s="912"/>
    </row>
    <row r="8" spans="1:22" ht="54" x14ac:dyDescent="0.25">
      <c r="A8" s="910"/>
      <c r="B8" s="912"/>
      <c r="C8" s="40" t="s">
        <v>1921</v>
      </c>
      <c r="D8" s="112" t="s">
        <v>50</v>
      </c>
      <c r="E8" s="41">
        <v>4438</v>
      </c>
      <c r="F8" s="41"/>
      <c r="G8" s="41">
        <v>150</v>
      </c>
      <c r="H8" s="324">
        <v>20000</v>
      </c>
      <c r="I8" s="41"/>
      <c r="J8" s="41">
        <v>250</v>
      </c>
      <c r="K8" s="324">
        <v>40000</v>
      </c>
      <c r="L8" s="41"/>
      <c r="M8" s="41">
        <v>250</v>
      </c>
      <c r="N8" s="324">
        <v>40000</v>
      </c>
      <c r="O8" s="41"/>
      <c r="P8" s="41"/>
      <c r="Q8" s="41"/>
      <c r="R8" s="41"/>
      <c r="S8" s="41"/>
      <c r="T8" s="41"/>
      <c r="U8" s="41"/>
      <c r="V8" s="41"/>
    </row>
    <row r="9" spans="1:22" ht="36" x14ac:dyDescent="0.25">
      <c r="A9" s="904">
        <v>2</v>
      </c>
      <c r="B9" s="906" t="s">
        <v>55</v>
      </c>
      <c r="C9" s="40" t="s">
        <v>56</v>
      </c>
      <c r="D9" s="40" t="s">
        <v>1922</v>
      </c>
      <c r="E9" s="41">
        <v>633</v>
      </c>
      <c r="F9" s="41">
        <v>652</v>
      </c>
      <c r="G9" s="41">
        <v>5</v>
      </c>
      <c r="H9" s="908">
        <v>1050000</v>
      </c>
      <c r="I9" s="904" t="s">
        <v>57</v>
      </c>
      <c r="J9" s="41">
        <v>10</v>
      </c>
      <c r="K9" s="908">
        <v>1600000</v>
      </c>
      <c r="L9" s="904" t="s">
        <v>57</v>
      </c>
      <c r="M9" s="41">
        <v>4</v>
      </c>
      <c r="N9" s="908">
        <v>1670000</v>
      </c>
      <c r="O9" s="904" t="s">
        <v>57</v>
      </c>
      <c r="P9" s="41"/>
      <c r="Q9" s="41"/>
      <c r="R9" s="41"/>
      <c r="S9" s="41"/>
      <c r="T9" s="41" t="s">
        <v>59</v>
      </c>
      <c r="U9" s="904" t="s">
        <v>1923</v>
      </c>
      <c r="V9" s="906" t="s">
        <v>1924</v>
      </c>
    </row>
    <row r="10" spans="1:22" ht="36" x14ac:dyDescent="0.25">
      <c r="A10" s="905"/>
      <c r="B10" s="907"/>
      <c r="C10" s="40" t="s">
        <v>1925</v>
      </c>
      <c r="D10" s="40" t="s">
        <v>1922</v>
      </c>
      <c r="E10" s="41">
        <v>239</v>
      </c>
      <c r="F10" s="182">
        <v>652</v>
      </c>
      <c r="G10" s="41">
        <v>100</v>
      </c>
      <c r="H10" s="909"/>
      <c r="I10" s="905"/>
      <c r="J10" s="41">
        <v>150</v>
      </c>
      <c r="K10" s="909"/>
      <c r="L10" s="905"/>
      <c r="M10" s="41">
        <v>163</v>
      </c>
      <c r="N10" s="909"/>
      <c r="O10" s="905"/>
      <c r="P10" s="182"/>
      <c r="Q10" s="182"/>
      <c r="R10" s="182"/>
      <c r="S10" s="182"/>
      <c r="T10" s="182"/>
      <c r="U10" s="905"/>
      <c r="V10" s="907"/>
    </row>
    <row r="11" spans="1:22" ht="36" x14ac:dyDescent="0.25">
      <c r="A11" s="904">
        <v>3</v>
      </c>
      <c r="B11" s="906" t="s">
        <v>68</v>
      </c>
      <c r="C11" s="40" t="s">
        <v>69</v>
      </c>
      <c r="D11" s="40" t="s">
        <v>1922</v>
      </c>
      <c r="E11" s="40" t="s">
        <v>70</v>
      </c>
      <c r="F11" s="41" t="s">
        <v>1926</v>
      </c>
      <c r="G11" s="41">
        <v>40</v>
      </c>
      <c r="H11" s="908">
        <v>1400000</v>
      </c>
      <c r="I11" s="904" t="s">
        <v>57</v>
      </c>
      <c r="J11" s="41">
        <v>50</v>
      </c>
      <c r="K11" s="908">
        <v>1700000</v>
      </c>
      <c r="L11" s="904" t="s">
        <v>57</v>
      </c>
      <c r="M11" s="41">
        <v>50</v>
      </c>
      <c r="N11" s="908">
        <v>1752000</v>
      </c>
      <c r="O11" s="904" t="s">
        <v>57</v>
      </c>
      <c r="P11" s="41"/>
      <c r="Q11" s="41"/>
      <c r="R11" s="41"/>
      <c r="S11" s="41"/>
      <c r="T11" s="41" t="s">
        <v>59</v>
      </c>
      <c r="U11" s="904"/>
      <c r="V11" s="906"/>
    </row>
    <row r="12" spans="1:22" ht="36" x14ac:dyDescent="0.25">
      <c r="A12" s="905"/>
      <c r="B12" s="907"/>
      <c r="C12" s="40" t="s">
        <v>1927</v>
      </c>
      <c r="D12" s="40" t="s">
        <v>1922</v>
      </c>
      <c r="E12" s="41" t="s">
        <v>28</v>
      </c>
      <c r="F12" s="182">
        <v>652</v>
      </c>
      <c r="G12" s="41">
        <v>200</v>
      </c>
      <c r="H12" s="909"/>
      <c r="I12" s="905"/>
      <c r="J12" s="41">
        <v>200</v>
      </c>
      <c r="K12" s="909"/>
      <c r="L12" s="905"/>
      <c r="M12" s="41">
        <v>252</v>
      </c>
      <c r="N12" s="909"/>
      <c r="O12" s="905"/>
      <c r="P12" s="182"/>
      <c r="Q12" s="182"/>
      <c r="R12" s="182"/>
      <c r="S12" s="182"/>
      <c r="T12" s="182"/>
      <c r="U12" s="905"/>
      <c r="V12" s="907"/>
    </row>
    <row r="13" spans="1:22" x14ac:dyDescent="0.25">
      <c r="B13" s="325" t="s">
        <v>1928</v>
      </c>
      <c r="C13" s="326" t="s">
        <v>1929</v>
      </c>
      <c r="D13" s="327"/>
      <c r="E13" s="327"/>
      <c r="F13" s="327"/>
      <c r="H13" s="69">
        <f>SUM(H6:H12)</f>
        <v>2720000</v>
      </c>
      <c r="I13" s="67"/>
      <c r="J13" s="328"/>
      <c r="K13" s="69">
        <f>SUM(K6:K12)</f>
        <v>3615000</v>
      </c>
      <c r="L13" s="67"/>
      <c r="M13" s="67"/>
      <c r="N13" s="69">
        <f>SUM(N6:N12)</f>
        <v>3762000</v>
      </c>
    </row>
    <row r="14" spans="1:22" x14ac:dyDescent="0.25">
      <c r="A14" s="67"/>
      <c r="B14" s="67"/>
      <c r="C14" s="67"/>
      <c r="D14" s="68"/>
      <c r="E14" s="68"/>
      <c r="F14" s="68"/>
      <c r="G14" s="68" t="s">
        <v>1930</v>
      </c>
      <c r="H14" s="69">
        <v>2720</v>
      </c>
      <c r="I14" s="68"/>
      <c r="J14" s="68"/>
      <c r="K14" s="69">
        <v>3615</v>
      </c>
      <c r="L14" s="67"/>
      <c r="M14" s="67"/>
      <c r="N14" s="69">
        <v>3762</v>
      </c>
      <c r="O14" s="67"/>
      <c r="P14" s="67"/>
      <c r="Q14" s="67"/>
      <c r="R14" s="67"/>
      <c r="S14" s="67"/>
      <c r="T14" s="67"/>
      <c r="U14" s="67"/>
      <c r="V14" s="67"/>
    </row>
  </sheetData>
  <mergeCells count="42">
    <mergeCell ref="A1:V1"/>
    <mergeCell ref="A3:A4"/>
    <mergeCell ref="B3:B4"/>
    <mergeCell ref="C3:C4"/>
    <mergeCell ref="D3:F3"/>
    <mergeCell ref="G3:I3"/>
    <mergeCell ref="J3:L3"/>
    <mergeCell ref="M3:O3"/>
    <mergeCell ref="P3:R3"/>
    <mergeCell ref="S3:T3"/>
    <mergeCell ref="U3:U4"/>
    <mergeCell ref="V3:V4"/>
    <mergeCell ref="A6:A8"/>
    <mergeCell ref="B6:B8"/>
    <mergeCell ref="H6:H7"/>
    <mergeCell ref="I6:I7"/>
    <mergeCell ref="K6:K7"/>
    <mergeCell ref="L6:L7"/>
    <mergeCell ref="N6:N7"/>
    <mergeCell ref="O6:O7"/>
    <mergeCell ref="U6:U7"/>
    <mergeCell ref="V6:V7"/>
    <mergeCell ref="A9:A10"/>
    <mergeCell ref="B9:B10"/>
    <mergeCell ref="H9:H10"/>
    <mergeCell ref="I9:I10"/>
    <mergeCell ref="K9:K10"/>
    <mergeCell ref="L9:L10"/>
    <mergeCell ref="N9:N10"/>
    <mergeCell ref="O9:O10"/>
    <mergeCell ref="U11:U12"/>
    <mergeCell ref="V11:V12"/>
    <mergeCell ref="U9:U10"/>
    <mergeCell ref="V9:V10"/>
    <mergeCell ref="L11:L12"/>
    <mergeCell ref="N11:N12"/>
    <mergeCell ref="O11:O12"/>
    <mergeCell ref="A11:A12"/>
    <mergeCell ref="B11:B12"/>
    <mergeCell ref="H11:H12"/>
    <mergeCell ref="I11:I12"/>
    <mergeCell ref="K11:K12"/>
  </mergeCells>
  <printOptions horizontalCentered="1" verticalCentered="1"/>
  <pageMargins left="0.7" right="0.7" top="0.5" bottom="0.5" header="0.3" footer="0.3"/>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85" zoomScaleNormal="85" workbookViewId="0">
      <selection activeCell="B32" sqref="B32"/>
    </sheetView>
  </sheetViews>
  <sheetFormatPr defaultRowHeight="18" x14ac:dyDescent="0.25"/>
  <cols>
    <col min="1" max="1" width="3" style="98" bestFit="1" customWidth="1"/>
    <col min="2" max="2" width="13.42578125" style="265" customWidth="1"/>
    <col min="3" max="3" width="16.7109375" style="98" customWidth="1"/>
    <col min="4" max="4" width="9.28515625" style="98" customWidth="1"/>
    <col min="5" max="5" width="7.85546875" style="98" bestFit="1" customWidth="1"/>
    <col min="6" max="6" width="7.85546875" style="98" customWidth="1"/>
    <col min="7" max="7" width="9" style="98" customWidth="1"/>
    <col min="8" max="8" width="10.5703125" style="98" customWidth="1"/>
    <col min="9" max="9" width="8.42578125" style="98" bestFit="1" customWidth="1"/>
    <col min="10" max="10" width="10.28515625" style="98" customWidth="1"/>
    <col min="11" max="11" width="9.140625" style="98"/>
    <col min="12" max="12" width="8.42578125" style="98" bestFit="1" customWidth="1"/>
    <col min="13" max="13" width="8.7109375" style="98" customWidth="1"/>
    <col min="14" max="14" width="11.140625" style="98" customWidth="1"/>
    <col min="15" max="15" width="12.7109375" style="98" customWidth="1"/>
    <col min="16" max="16" width="9.28515625" style="98" customWidth="1"/>
    <col min="17" max="17" width="9.140625" style="98"/>
    <col min="18" max="18" width="5.140625" style="98" bestFit="1" customWidth="1"/>
    <col min="19" max="19" width="7.5703125" style="98" bestFit="1" customWidth="1"/>
    <col min="20" max="20" width="8.42578125" style="98" bestFit="1" customWidth="1"/>
    <col min="21" max="21" width="11.42578125" style="98" customWidth="1"/>
    <col min="22" max="22" width="12.28515625" style="98" customWidth="1"/>
    <col min="23" max="16384" width="9.140625" style="98"/>
  </cols>
  <sheetData>
    <row r="1" spans="1:22" x14ac:dyDescent="0.25">
      <c r="A1" s="67" t="s">
        <v>1931</v>
      </c>
    </row>
    <row r="2" spans="1:22" x14ac:dyDescent="0.25">
      <c r="A2" s="914" t="s">
        <v>1908</v>
      </c>
      <c r="B2" s="915" t="s">
        <v>1909</v>
      </c>
      <c r="C2" s="915" t="s">
        <v>1910</v>
      </c>
      <c r="D2" s="915" t="s">
        <v>4</v>
      </c>
      <c r="E2" s="915"/>
      <c r="F2" s="915"/>
      <c r="G2" s="915" t="s">
        <v>297</v>
      </c>
      <c r="H2" s="915"/>
      <c r="I2" s="915"/>
      <c r="J2" s="915" t="s">
        <v>298</v>
      </c>
      <c r="K2" s="915"/>
      <c r="L2" s="915"/>
      <c r="M2" s="915" t="s">
        <v>299</v>
      </c>
      <c r="N2" s="915"/>
      <c r="O2" s="915"/>
      <c r="P2" s="915" t="s">
        <v>300</v>
      </c>
      <c r="Q2" s="915"/>
      <c r="R2" s="915"/>
      <c r="S2" s="915" t="s">
        <v>9</v>
      </c>
      <c r="T2" s="915"/>
      <c r="U2" s="915" t="s">
        <v>302</v>
      </c>
      <c r="V2" s="915" t="s">
        <v>1911</v>
      </c>
    </row>
    <row r="3" spans="1:22" ht="180" x14ac:dyDescent="0.25">
      <c r="A3" s="914"/>
      <c r="B3" s="915"/>
      <c r="C3" s="915"/>
      <c r="D3" s="319" t="s">
        <v>12</v>
      </c>
      <c r="E3" s="319" t="s">
        <v>1428</v>
      </c>
      <c r="F3" s="319" t="s">
        <v>14</v>
      </c>
      <c r="G3" s="319" t="s">
        <v>15</v>
      </c>
      <c r="H3" s="186" t="s">
        <v>1912</v>
      </c>
      <c r="I3" s="320" t="s">
        <v>1913</v>
      </c>
      <c r="J3" s="319" t="s">
        <v>15</v>
      </c>
      <c r="K3" s="186" t="s">
        <v>1912</v>
      </c>
      <c r="L3" s="319" t="s">
        <v>1913</v>
      </c>
      <c r="M3" s="319" t="s">
        <v>15</v>
      </c>
      <c r="N3" s="186" t="s">
        <v>1912</v>
      </c>
      <c r="O3" s="319" t="s">
        <v>1913</v>
      </c>
      <c r="P3" s="319" t="s">
        <v>1914</v>
      </c>
      <c r="Q3" s="319" t="s">
        <v>20</v>
      </c>
      <c r="R3" s="319" t="s">
        <v>21</v>
      </c>
      <c r="S3" s="319" t="s">
        <v>1915</v>
      </c>
      <c r="T3" s="319" t="s">
        <v>23</v>
      </c>
      <c r="U3" s="915"/>
      <c r="V3" s="915"/>
    </row>
    <row r="4" spans="1:22" x14ac:dyDescent="0.25">
      <c r="A4" s="177">
        <v>1</v>
      </c>
      <c r="B4" s="321">
        <v>2</v>
      </c>
      <c r="C4" s="177">
        <v>3</v>
      </c>
      <c r="D4" s="177">
        <v>4</v>
      </c>
      <c r="E4" s="177">
        <v>5</v>
      </c>
      <c r="F4" s="177">
        <v>6</v>
      </c>
      <c r="G4" s="177">
        <v>7</v>
      </c>
      <c r="H4" s="177">
        <v>8</v>
      </c>
      <c r="I4" s="177">
        <v>9</v>
      </c>
      <c r="J4" s="177">
        <v>10</v>
      </c>
      <c r="K4" s="177">
        <v>11</v>
      </c>
      <c r="L4" s="177">
        <v>12</v>
      </c>
      <c r="M4" s="177">
        <v>13</v>
      </c>
      <c r="N4" s="177">
        <v>14</v>
      </c>
      <c r="O4" s="177">
        <v>15</v>
      </c>
      <c r="P4" s="177">
        <v>16</v>
      </c>
      <c r="Q4" s="177">
        <v>17</v>
      </c>
      <c r="R4" s="177">
        <v>18</v>
      </c>
      <c r="S4" s="177">
        <v>19</v>
      </c>
      <c r="T4" s="177">
        <v>20</v>
      </c>
      <c r="U4" s="177">
        <v>21</v>
      </c>
      <c r="V4" s="177">
        <v>22</v>
      </c>
    </row>
    <row r="5" spans="1:22" x14ac:dyDescent="0.25">
      <c r="A5" s="177"/>
      <c r="C5" s="177"/>
      <c r="D5" s="177"/>
      <c r="E5" s="177"/>
      <c r="F5" s="177"/>
      <c r="G5" s="177"/>
      <c r="H5" s="177"/>
      <c r="I5" s="177"/>
      <c r="J5" s="177"/>
      <c r="K5" s="177"/>
      <c r="L5" s="177"/>
      <c r="M5" s="177"/>
      <c r="N5" s="177"/>
      <c r="O5" s="177"/>
      <c r="P5" s="177"/>
      <c r="Q5" s="177"/>
      <c r="R5" s="177"/>
      <c r="S5" s="177"/>
      <c r="T5" s="177"/>
      <c r="U5" s="177"/>
      <c r="V5" s="177"/>
    </row>
    <row r="6" spans="1:22" s="203" customFormat="1" ht="36" x14ac:dyDescent="0.25">
      <c r="A6" s="70"/>
      <c r="B6" s="204" t="s">
        <v>1951</v>
      </c>
      <c r="C6" s="204" t="s">
        <v>1940</v>
      </c>
      <c r="D6" s="17" t="s">
        <v>1938</v>
      </c>
      <c r="E6" s="17"/>
      <c r="F6" s="17">
        <v>750</v>
      </c>
      <c r="G6" s="17">
        <v>150</v>
      </c>
      <c r="H6" s="17">
        <v>900</v>
      </c>
      <c r="I6" s="17"/>
      <c r="J6" s="17">
        <v>300</v>
      </c>
      <c r="K6" s="17">
        <v>1800</v>
      </c>
      <c r="L6" s="17"/>
      <c r="M6" s="17">
        <v>300</v>
      </c>
      <c r="N6" s="17">
        <v>1800</v>
      </c>
      <c r="O6" s="17"/>
      <c r="P6" s="17"/>
      <c r="Q6" s="17"/>
      <c r="R6" s="17"/>
      <c r="S6" s="17"/>
      <c r="T6" s="17"/>
      <c r="U6" s="17" t="s">
        <v>286</v>
      </c>
      <c r="V6" s="70"/>
    </row>
    <row r="7" spans="1:22" s="203" customFormat="1" x14ac:dyDescent="0.25">
      <c r="A7" s="70"/>
      <c r="B7" s="17"/>
      <c r="C7" s="70"/>
      <c r="D7" s="70"/>
      <c r="E7" s="70"/>
      <c r="F7" s="70"/>
      <c r="G7" s="70"/>
      <c r="H7" s="70"/>
      <c r="I7" s="70"/>
      <c r="J7" s="70"/>
      <c r="K7" s="70"/>
      <c r="L7" s="70"/>
      <c r="M7" s="70"/>
      <c r="N7" s="70"/>
      <c r="O7" s="70"/>
      <c r="P7" s="70"/>
      <c r="Q7" s="70"/>
      <c r="R7" s="70"/>
      <c r="S7" s="70"/>
      <c r="T7" s="70"/>
      <c r="U7" s="70"/>
      <c r="V7" s="70"/>
    </row>
    <row r="8" spans="1:22" s="203" customFormat="1" ht="198" x14ac:dyDescent="0.25">
      <c r="A8" s="70"/>
      <c r="B8" s="204" t="s">
        <v>1951</v>
      </c>
      <c r="C8" s="17" t="s">
        <v>1942</v>
      </c>
      <c r="D8" s="17" t="s">
        <v>1938</v>
      </c>
      <c r="E8" s="17" t="s">
        <v>1943</v>
      </c>
      <c r="F8" s="70"/>
      <c r="G8" s="17" t="s">
        <v>1944</v>
      </c>
      <c r="H8" s="17" t="s">
        <v>1945</v>
      </c>
      <c r="I8" s="70"/>
      <c r="J8" s="17" t="s">
        <v>1946</v>
      </c>
      <c r="K8" s="70"/>
      <c r="L8" s="70"/>
      <c r="M8" s="17" t="s">
        <v>1944</v>
      </c>
      <c r="N8" s="70"/>
      <c r="O8" s="70"/>
      <c r="P8" s="17" t="s">
        <v>1939</v>
      </c>
      <c r="Q8" s="70"/>
      <c r="R8" s="70"/>
      <c r="S8" s="70"/>
      <c r="T8" s="70"/>
      <c r="U8" s="17" t="s">
        <v>286</v>
      </c>
      <c r="V8" s="17" t="s">
        <v>1947</v>
      </c>
    </row>
    <row r="9" spans="1:22" s="203" customFormat="1" x14ac:dyDescent="0.25">
      <c r="A9" s="70"/>
      <c r="B9" s="235"/>
      <c r="C9" s="70"/>
      <c r="D9" s="17"/>
      <c r="E9" s="17"/>
      <c r="F9" s="70"/>
      <c r="G9" s="17"/>
      <c r="H9" s="17"/>
      <c r="I9" s="70"/>
      <c r="J9" s="17"/>
      <c r="K9" s="70"/>
      <c r="L9" s="70"/>
      <c r="M9" s="17"/>
      <c r="N9" s="70"/>
      <c r="O9" s="70"/>
      <c r="P9" s="17"/>
      <c r="Q9" s="70"/>
      <c r="R9" s="70"/>
      <c r="S9" s="70"/>
      <c r="T9" s="70"/>
      <c r="U9" s="17"/>
      <c r="V9" s="17"/>
    </row>
    <row r="10" spans="1:22" s="203" customFormat="1" x14ac:dyDescent="0.25">
      <c r="A10" s="70"/>
      <c r="B10" s="204" t="s">
        <v>1948</v>
      </c>
      <c r="C10" s="72" t="s">
        <v>1940</v>
      </c>
      <c r="D10" s="17" t="s">
        <v>1938</v>
      </c>
      <c r="E10" s="17"/>
      <c r="F10" s="17">
        <v>1000</v>
      </c>
      <c r="G10" s="17">
        <v>200</v>
      </c>
      <c r="H10" s="17">
        <v>1200</v>
      </c>
      <c r="I10" s="17"/>
      <c r="J10" s="17">
        <v>400</v>
      </c>
      <c r="K10" s="17">
        <v>2400</v>
      </c>
      <c r="L10" s="17"/>
      <c r="M10" s="17">
        <v>400</v>
      </c>
      <c r="N10" s="17">
        <v>2400</v>
      </c>
      <c r="O10" s="17"/>
      <c r="P10" s="17"/>
      <c r="Q10" s="17"/>
      <c r="R10" s="17"/>
      <c r="S10" s="17"/>
      <c r="T10" s="17"/>
      <c r="U10" s="17" t="s">
        <v>1948</v>
      </c>
      <c r="V10" s="17" t="s">
        <v>1948</v>
      </c>
    </row>
    <row r="11" spans="1:22" s="203" customFormat="1" x14ac:dyDescent="0.25">
      <c r="A11" s="70"/>
      <c r="B11" s="235"/>
      <c r="C11" s="70"/>
      <c r="D11" s="70"/>
      <c r="E11" s="70"/>
      <c r="F11" s="70"/>
      <c r="G11" s="70"/>
      <c r="H11" s="70"/>
      <c r="I11" s="70"/>
      <c r="J11" s="70"/>
      <c r="K11" s="70"/>
      <c r="L11" s="70"/>
      <c r="M11" s="70"/>
      <c r="N11" s="70"/>
      <c r="O11" s="70"/>
      <c r="P11" s="70"/>
      <c r="Q11" s="70"/>
      <c r="R11" s="70"/>
      <c r="S11" s="70"/>
      <c r="T11" s="70"/>
      <c r="U11" s="70"/>
      <c r="V11" s="70"/>
    </row>
    <row r="12" spans="1:22" s="203" customFormat="1" ht="54" x14ac:dyDescent="0.25">
      <c r="A12" s="70"/>
      <c r="B12" s="204" t="s">
        <v>1952</v>
      </c>
      <c r="C12" s="72" t="s">
        <v>1940</v>
      </c>
      <c r="D12" s="17" t="s">
        <v>1938</v>
      </c>
      <c r="E12" s="17"/>
      <c r="F12" s="17">
        <v>50</v>
      </c>
      <c r="G12" s="17">
        <v>5</v>
      </c>
      <c r="H12" s="17">
        <v>10</v>
      </c>
      <c r="I12" s="17"/>
      <c r="J12" s="17">
        <v>5</v>
      </c>
      <c r="K12" s="17">
        <v>30</v>
      </c>
      <c r="L12" s="17"/>
      <c r="M12" s="17">
        <v>10</v>
      </c>
      <c r="N12" s="17">
        <v>60</v>
      </c>
      <c r="O12" s="17"/>
      <c r="P12" s="17"/>
      <c r="Q12" s="17"/>
      <c r="R12" s="17"/>
      <c r="S12" s="17"/>
      <c r="T12" s="70"/>
      <c r="U12" s="70"/>
      <c r="V12" s="70"/>
    </row>
    <row r="13" spans="1:22" s="203" customFormat="1" x14ac:dyDescent="0.25">
      <c r="A13" s="70"/>
      <c r="B13" s="235"/>
      <c r="C13" s="70"/>
      <c r="D13" s="70"/>
      <c r="E13" s="70"/>
      <c r="F13" s="70"/>
      <c r="G13" s="70"/>
      <c r="H13" s="70"/>
      <c r="I13" s="70"/>
      <c r="J13" s="70"/>
      <c r="K13" s="70"/>
      <c r="L13" s="70"/>
      <c r="M13" s="70"/>
      <c r="N13" s="70"/>
      <c r="O13" s="70"/>
      <c r="P13" s="70"/>
      <c r="Q13" s="70"/>
      <c r="R13" s="70"/>
      <c r="S13" s="70"/>
      <c r="T13" s="70"/>
      <c r="U13" s="70"/>
      <c r="V13" s="70"/>
    </row>
    <row r="14" spans="1:22" s="203" customFormat="1" ht="54" x14ac:dyDescent="0.25">
      <c r="A14" s="70"/>
      <c r="B14" s="204" t="s">
        <v>1953</v>
      </c>
      <c r="C14" s="72" t="s">
        <v>1940</v>
      </c>
      <c r="D14" s="17" t="s">
        <v>1938</v>
      </c>
      <c r="E14" s="17"/>
      <c r="F14" s="17">
        <v>20</v>
      </c>
      <c r="G14" s="17">
        <v>5</v>
      </c>
      <c r="H14" s="17">
        <v>30</v>
      </c>
      <c r="I14" s="17"/>
      <c r="J14" s="17">
        <v>5</v>
      </c>
      <c r="K14" s="17">
        <v>30</v>
      </c>
      <c r="L14" s="17"/>
      <c r="M14" s="17">
        <v>10</v>
      </c>
      <c r="N14" s="17">
        <v>60</v>
      </c>
      <c r="O14" s="70"/>
      <c r="P14" s="70"/>
      <c r="Q14" s="70"/>
      <c r="R14" s="70"/>
      <c r="S14" s="70"/>
      <c r="T14" s="70"/>
      <c r="U14" s="70"/>
      <c r="V14" s="70"/>
    </row>
    <row r="15" spans="1:22" s="203" customFormat="1" x14ac:dyDescent="0.25">
      <c r="A15" s="70"/>
      <c r="B15" s="235"/>
      <c r="C15" s="70"/>
      <c r="D15" s="70"/>
      <c r="E15" s="70"/>
      <c r="F15" s="70"/>
      <c r="G15" s="70"/>
      <c r="H15" s="70"/>
      <c r="I15" s="70"/>
      <c r="J15" s="70"/>
      <c r="K15" s="70"/>
      <c r="L15" s="70"/>
      <c r="M15" s="70"/>
      <c r="N15" s="70"/>
      <c r="O15" s="70"/>
      <c r="P15" s="70"/>
      <c r="Q15" s="70"/>
      <c r="R15" s="70"/>
      <c r="S15" s="70"/>
      <c r="T15" s="70"/>
      <c r="U15" s="70"/>
      <c r="V15" s="70"/>
    </row>
    <row r="16" spans="1:22" s="203" customFormat="1" ht="90" x14ac:dyDescent="0.25">
      <c r="A16" s="70"/>
      <c r="B16" s="204" t="s">
        <v>1954</v>
      </c>
      <c r="C16" s="72" t="s">
        <v>1940</v>
      </c>
      <c r="D16" s="17" t="s">
        <v>1938</v>
      </c>
      <c r="E16" s="17"/>
      <c r="F16" s="17">
        <v>20</v>
      </c>
      <c r="G16" s="17">
        <v>5</v>
      </c>
      <c r="H16" s="17">
        <v>30</v>
      </c>
      <c r="I16" s="17"/>
      <c r="J16" s="17">
        <v>5</v>
      </c>
      <c r="K16" s="17">
        <v>30</v>
      </c>
      <c r="L16" s="17"/>
      <c r="M16" s="17">
        <v>10</v>
      </c>
      <c r="N16" s="17">
        <v>60</v>
      </c>
      <c r="O16" s="70"/>
      <c r="P16" s="70"/>
      <c r="Q16" s="70"/>
      <c r="R16" s="70"/>
      <c r="S16" s="70"/>
      <c r="T16" s="70"/>
      <c r="U16" s="70"/>
      <c r="V16" s="70"/>
    </row>
    <row r="17" spans="1:22" s="203" customFormat="1" x14ac:dyDescent="0.25">
      <c r="A17" s="70"/>
      <c r="B17" s="235"/>
      <c r="C17" s="70"/>
      <c r="D17" s="70"/>
      <c r="E17" s="70"/>
      <c r="F17" s="70"/>
      <c r="G17" s="70"/>
      <c r="H17" s="70"/>
      <c r="I17" s="70"/>
      <c r="J17" s="70"/>
      <c r="K17" s="70"/>
      <c r="L17" s="70"/>
      <c r="M17" s="70"/>
      <c r="N17" s="70"/>
      <c r="O17" s="70"/>
      <c r="P17" s="70"/>
      <c r="Q17" s="70"/>
      <c r="R17" s="70"/>
      <c r="S17" s="70"/>
      <c r="T17" s="70"/>
      <c r="U17" s="70"/>
      <c r="V17" s="70"/>
    </row>
    <row r="18" spans="1:22" s="203" customFormat="1" ht="54" x14ac:dyDescent="0.25">
      <c r="A18" s="70"/>
      <c r="B18" s="204" t="s">
        <v>1955</v>
      </c>
      <c r="C18" s="72" t="s">
        <v>1940</v>
      </c>
      <c r="D18" s="17" t="s">
        <v>1938</v>
      </c>
      <c r="E18" s="17"/>
      <c r="F18" s="17">
        <v>20</v>
      </c>
      <c r="G18" s="17">
        <v>5</v>
      </c>
      <c r="H18" s="17">
        <v>30</v>
      </c>
      <c r="I18" s="17"/>
      <c r="J18" s="17">
        <v>5</v>
      </c>
      <c r="K18" s="17">
        <v>30</v>
      </c>
      <c r="L18" s="17"/>
      <c r="M18" s="17">
        <v>10</v>
      </c>
      <c r="N18" s="17">
        <v>60</v>
      </c>
      <c r="O18" s="70"/>
      <c r="P18" s="70"/>
      <c r="Q18" s="70"/>
      <c r="R18" s="70"/>
      <c r="S18" s="70"/>
      <c r="T18" s="70"/>
      <c r="U18" s="70"/>
      <c r="V18" s="70"/>
    </row>
    <row r="19" spans="1:22" s="203" customFormat="1" x14ac:dyDescent="0.25">
      <c r="A19" s="70"/>
      <c r="B19" s="17"/>
      <c r="C19" s="70"/>
      <c r="D19" s="70"/>
      <c r="E19" s="70"/>
      <c r="F19" s="70"/>
      <c r="G19" s="70"/>
      <c r="H19" s="70"/>
      <c r="I19" s="70"/>
      <c r="J19" s="70"/>
      <c r="K19" s="70"/>
      <c r="L19" s="70"/>
      <c r="M19" s="70"/>
      <c r="N19" s="70"/>
      <c r="O19" s="70"/>
      <c r="P19" s="70"/>
      <c r="Q19" s="70"/>
      <c r="R19" s="70"/>
      <c r="S19" s="70"/>
      <c r="T19" s="70"/>
      <c r="U19" s="70"/>
      <c r="V19" s="70"/>
    </row>
    <row r="20" spans="1:22" s="203" customFormat="1" ht="90" x14ac:dyDescent="0.25">
      <c r="A20" s="70"/>
      <c r="B20" s="204" t="s">
        <v>1956</v>
      </c>
      <c r="C20" s="72" t="s">
        <v>1940</v>
      </c>
      <c r="D20" s="17" t="s">
        <v>1938</v>
      </c>
      <c r="E20" s="17"/>
      <c r="F20" s="17">
        <v>20</v>
      </c>
      <c r="G20" s="17">
        <v>5</v>
      </c>
      <c r="H20" s="17">
        <v>30</v>
      </c>
      <c r="I20" s="17"/>
      <c r="J20" s="17">
        <v>5</v>
      </c>
      <c r="K20" s="17">
        <v>30</v>
      </c>
      <c r="L20" s="17"/>
      <c r="M20" s="17">
        <v>10</v>
      </c>
      <c r="N20" s="17">
        <v>60</v>
      </c>
      <c r="O20" s="70"/>
      <c r="P20" s="70"/>
      <c r="Q20" s="70"/>
      <c r="R20" s="70"/>
      <c r="S20" s="70"/>
      <c r="T20" s="70"/>
      <c r="U20" s="70"/>
      <c r="V20" s="70"/>
    </row>
    <row r="21" spans="1:22" s="203" customFormat="1" x14ac:dyDescent="0.25">
      <c r="A21" s="70"/>
      <c r="B21" s="235"/>
      <c r="C21" s="70"/>
      <c r="D21" s="70"/>
      <c r="E21" s="70"/>
      <c r="F21" s="70"/>
      <c r="G21" s="70"/>
      <c r="H21" s="70"/>
      <c r="I21" s="70"/>
      <c r="J21" s="70"/>
      <c r="K21" s="70"/>
      <c r="L21" s="70"/>
      <c r="M21" s="70"/>
      <c r="N21" s="70"/>
      <c r="O21" s="70"/>
      <c r="P21" s="70"/>
      <c r="Q21" s="70"/>
      <c r="R21" s="70"/>
      <c r="S21" s="70"/>
      <c r="T21" s="70"/>
      <c r="U21" s="70"/>
      <c r="V21" s="70"/>
    </row>
    <row r="22" spans="1:22" s="203" customFormat="1" ht="54" x14ac:dyDescent="0.25">
      <c r="A22" s="70"/>
      <c r="B22" s="204" t="s">
        <v>1957</v>
      </c>
      <c r="C22" s="72" t="s">
        <v>1940</v>
      </c>
      <c r="D22" s="17" t="s">
        <v>1938</v>
      </c>
      <c r="E22" s="17"/>
      <c r="F22" s="17">
        <v>40</v>
      </c>
      <c r="G22" s="17">
        <v>10</v>
      </c>
      <c r="H22" s="17">
        <v>60</v>
      </c>
      <c r="I22" s="17"/>
      <c r="J22" s="17">
        <v>10</v>
      </c>
      <c r="K22" s="17">
        <v>60</v>
      </c>
      <c r="L22" s="17"/>
      <c r="M22" s="17">
        <v>20</v>
      </c>
      <c r="N22" s="17">
        <v>120</v>
      </c>
      <c r="O22" s="70"/>
      <c r="P22" s="70"/>
      <c r="Q22" s="70"/>
      <c r="R22" s="70"/>
      <c r="S22" s="70"/>
      <c r="T22" s="70"/>
      <c r="U22" s="70"/>
      <c r="V22" s="70"/>
    </row>
    <row r="23" spans="1:22" s="203" customFormat="1" x14ac:dyDescent="0.25">
      <c r="A23" s="70"/>
      <c r="B23" s="235"/>
      <c r="C23" s="70"/>
      <c r="D23" s="70"/>
      <c r="E23" s="70"/>
      <c r="F23" s="70"/>
      <c r="G23" s="70"/>
      <c r="H23" s="70"/>
      <c r="I23" s="70"/>
      <c r="J23" s="70"/>
      <c r="K23" s="70"/>
      <c r="L23" s="70"/>
      <c r="M23" s="70"/>
      <c r="N23" s="70"/>
      <c r="O23" s="70"/>
      <c r="P23" s="70"/>
      <c r="Q23" s="70"/>
      <c r="R23" s="70"/>
      <c r="S23" s="70"/>
      <c r="T23" s="70"/>
      <c r="U23" s="70"/>
      <c r="V23" s="70"/>
    </row>
    <row r="24" spans="1:22" s="203" customFormat="1" ht="54" x14ac:dyDescent="0.25">
      <c r="A24" s="70"/>
      <c r="B24" s="204" t="s">
        <v>1958</v>
      </c>
      <c r="C24" s="72" t="s">
        <v>1940</v>
      </c>
      <c r="D24" s="17" t="s">
        <v>1938</v>
      </c>
      <c r="E24" s="17"/>
      <c r="F24" s="17">
        <v>20</v>
      </c>
      <c r="G24" s="17">
        <v>5</v>
      </c>
      <c r="H24" s="17">
        <v>30</v>
      </c>
      <c r="I24" s="17"/>
      <c r="J24" s="17">
        <v>5</v>
      </c>
      <c r="K24" s="17">
        <v>30</v>
      </c>
      <c r="L24" s="17"/>
      <c r="M24" s="17">
        <v>10</v>
      </c>
      <c r="N24" s="17">
        <v>60</v>
      </c>
      <c r="O24" s="70"/>
      <c r="P24" s="70"/>
      <c r="Q24" s="70"/>
      <c r="R24" s="70"/>
      <c r="S24" s="70"/>
      <c r="T24" s="70"/>
      <c r="U24" s="70"/>
      <c r="V24" s="70"/>
    </row>
    <row r="25" spans="1:22" s="203" customFormat="1" x14ac:dyDescent="0.25">
      <c r="A25" s="70"/>
      <c r="B25" s="235"/>
      <c r="C25" s="70"/>
      <c r="D25" s="70"/>
      <c r="E25" s="70"/>
      <c r="F25" s="70"/>
      <c r="G25" s="70"/>
      <c r="H25" s="70"/>
      <c r="I25" s="70"/>
      <c r="J25" s="70"/>
      <c r="K25" s="70"/>
      <c r="L25" s="70"/>
      <c r="M25" s="70"/>
      <c r="N25" s="70"/>
      <c r="O25" s="70"/>
      <c r="P25" s="70"/>
      <c r="Q25" s="70"/>
      <c r="R25" s="70"/>
      <c r="S25" s="70"/>
      <c r="T25" s="70"/>
      <c r="U25" s="70"/>
      <c r="V25" s="70"/>
    </row>
    <row r="26" spans="1:22" s="203" customFormat="1" ht="72" x14ac:dyDescent="0.25">
      <c r="A26" s="70"/>
      <c r="B26" s="204" t="s">
        <v>1959</v>
      </c>
      <c r="C26" s="72" t="s">
        <v>1940</v>
      </c>
      <c r="D26" s="17" t="s">
        <v>1938</v>
      </c>
      <c r="E26" s="17"/>
      <c r="F26" s="17">
        <v>40</v>
      </c>
      <c r="G26" s="17">
        <v>10</v>
      </c>
      <c r="H26" s="17">
        <v>60</v>
      </c>
      <c r="I26" s="17"/>
      <c r="J26" s="17">
        <v>10</v>
      </c>
      <c r="K26" s="17">
        <v>60</v>
      </c>
      <c r="L26" s="17"/>
      <c r="M26" s="17">
        <v>20</v>
      </c>
      <c r="N26" s="17">
        <v>120</v>
      </c>
      <c r="O26" s="70"/>
      <c r="P26" s="70"/>
      <c r="Q26" s="70"/>
      <c r="R26" s="70"/>
      <c r="S26" s="70"/>
      <c r="T26" s="70"/>
      <c r="U26" s="70"/>
      <c r="V26" s="70"/>
    </row>
    <row r="27" spans="1:22" s="203" customFormat="1" x14ac:dyDescent="0.25">
      <c r="A27" s="70"/>
      <c r="B27" s="17"/>
      <c r="C27" s="70"/>
      <c r="D27" s="70"/>
      <c r="E27" s="70"/>
      <c r="F27" s="70"/>
      <c r="G27" s="70"/>
      <c r="H27" s="70"/>
      <c r="I27" s="70"/>
      <c r="J27" s="70"/>
      <c r="K27" s="70"/>
      <c r="L27" s="70"/>
      <c r="M27" s="70"/>
      <c r="N27" s="70"/>
      <c r="O27" s="70"/>
      <c r="P27" s="70"/>
      <c r="Q27" s="70"/>
      <c r="R27" s="70"/>
      <c r="S27" s="70"/>
      <c r="T27" s="70"/>
      <c r="U27" s="70"/>
      <c r="V27" s="70"/>
    </row>
    <row r="28" spans="1:22" s="203" customFormat="1" ht="54" x14ac:dyDescent="0.25">
      <c r="A28" s="70"/>
      <c r="B28" s="204" t="s">
        <v>1960</v>
      </c>
      <c r="C28" s="72" t="s">
        <v>1940</v>
      </c>
      <c r="D28" s="17" t="s">
        <v>1938</v>
      </c>
      <c r="E28" s="17"/>
      <c r="F28" s="17">
        <v>40</v>
      </c>
      <c r="G28" s="17">
        <v>10</v>
      </c>
      <c r="H28" s="17">
        <v>60</v>
      </c>
      <c r="I28" s="17"/>
      <c r="J28" s="17">
        <v>10</v>
      </c>
      <c r="K28" s="17">
        <v>60</v>
      </c>
      <c r="L28" s="17"/>
      <c r="M28" s="17">
        <v>20</v>
      </c>
      <c r="N28" s="17">
        <v>120</v>
      </c>
      <c r="O28" s="70"/>
      <c r="P28" s="70"/>
      <c r="Q28" s="70"/>
      <c r="R28" s="70"/>
      <c r="S28" s="70"/>
      <c r="T28" s="70"/>
      <c r="U28" s="70"/>
      <c r="V28" s="70"/>
    </row>
    <row r="29" spans="1:22" s="203" customFormat="1" x14ac:dyDescent="0.25">
      <c r="A29" s="70"/>
      <c r="B29" s="17"/>
      <c r="C29" s="70"/>
      <c r="D29" s="70"/>
      <c r="E29" s="70"/>
      <c r="F29" s="70"/>
      <c r="G29" s="70"/>
      <c r="H29" s="70"/>
      <c r="I29" s="70"/>
      <c r="J29" s="70"/>
      <c r="K29" s="70"/>
      <c r="L29" s="70"/>
      <c r="M29" s="70"/>
      <c r="N29" s="70"/>
      <c r="O29" s="70"/>
      <c r="P29" s="70"/>
      <c r="Q29" s="70"/>
      <c r="R29" s="70"/>
      <c r="S29" s="70"/>
      <c r="T29" s="70"/>
      <c r="U29" s="70"/>
      <c r="V29" s="70"/>
    </row>
    <row r="30" spans="1:22" s="203" customFormat="1" ht="72" x14ac:dyDescent="0.25">
      <c r="A30" s="70"/>
      <c r="B30" s="204" t="s">
        <v>1961</v>
      </c>
      <c r="C30" s="72" t="s">
        <v>1940</v>
      </c>
      <c r="D30" s="17" t="s">
        <v>1938</v>
      </c>
      <c r="E30" s="17"/>
      <c r="F30" s="17">
        <v>20</v>
      </c>
      <c r="G30" s="17">
        <v>5</v>
      </c>
      <c r="H30" s="17">
        <v>30</v>
      </c>
      <c r="I30" s="17"/>
      <c r="J30" s="17">
        <v>5</v>
      </c>
      <c r="K30" s="17">
        <v>30</v>
      </c>
      <c r="L30" s="17"/>
      <c r="M30" s="17">
        <v>10</v>
      </c>
      <c r="N30" s="17">
        <v>60</v>
      </c>
      <c r="O30" s="70"/>
      <c r="P30" s="70"/>
      <c r="Q30" s="70"/>
      <c r="R30" s="70"/>
      <c r="S30" s="70"/>
      <c r="T30" s="70"/>
      <c r="U30" s="70"/>
      <c r="V30" s="70"/>
    </row>
    <row r="31" spans="1:22" s="203" customFormat="1" x14ac:dyDescent="0.25">
      <c r="A31" s="70"/>
      <c r="B31" s="235"/>
      <c r="C31" s="70"/>
      <c r="D31" s="70"/>
      <c r="E31" s="70"/>
      <c r="F31" s="70"/>
      <c r="G31" s="70"/>
      <c r="H31" s="70"/>
      <c r="I31" s="70"/>
      <c r="J31" s="70"/>
      <c r="K31" s="70"/>
      <c r="L31" s="70"/>
      <c r="M31" s="70"/>
      <c r="N31" s="70"/>
      <c r="O31" s="70"/>
      <c r="P31" s="70"/>
      <c r="Q31" s="70"/>
      <c r="R31" s="70"/>
      <c r="S31" s="70"/>
      <c r="T31" s="70"/>
      <c r="U31" s="70"/>
      <c r="V31" s="70"/>
    </row>
    <row r="32" spans="1:22" s="203" customFormat="1" ht="72" x14ac:dyDescent="0.25">
      <c r="A32" s="70"/>
      <c r="B32" s="204" t="s">
        <v>1962</v>
      </c>
      <c r="C32" s="72" t="s">
        <v>1940</v>
      </c>
      <c r="D32" s="17" t="s">
        <v>1938</v>
      </c>
      <c r="E32" s="17"/>
      <c r="F32" s="17">
        <v>20</v>
      </c>
      <c r="G32" s="17">
        <v>5</v>
      </c>
      <c r="H32" s="17">
        <v>30</v>
      </c>
      <c r="I32" s="17"/>
      <c r="J32" s="17">
        <v>5</v>
      </c>
      <c r="K32" s="17">
        <v>30</v>
      </c>
      <c r="L32" s="17"/>
      <c r="M32" s="17">
        <v>10</v>
      </c>
      <c r="N32" s="17">
        <v>60</v>
      </c>
      <c r="O32" s="70"/>
      <c r="P32" s="70"/>
      <c r="Q32" s="70"/>
      <c r="R32" s="70"/>
      <c r="S32" s="70"/>
      <c r="T32" s="70"/>
      <c r="U32" s="70"/>
      <c r="V32" s="70"/>
    </row>
    <row r="33" spans="1:22" s="203" customFormat="1" x14ac:dyDescent="0.25">
      <c r="A33" s="70"/>
      <c r="B33" s="235"/>
      <c r="C33" s="70"/>
      <c r="D33" s="70"/>
      <c r="E33" s="70"/>
      <c r="F33" s="70"/>
      <c r="G33" s="70"/>
      <c r="H33" s="70"/>
      <c r="I33" s="70"/>
      <c r="J33" s="70"/>
      <c r="K33" s="70"/>
      <c r="L33" s="70"/>
      <c r="M33" s="70"/>
      <c r="N33" s="70"/>
      <c r="O33" s="70"/>
      <c r="P33" s="70"/>
      <c r="Q33" s="70"/>
      <c r="R33" s="70"/>
      <c r="S33" s="70"/>
      <c r="T33" s="70"/>
      <c r="U33" s="70"/>
      <c r="V33" s="70"/>
    </row>
    <row r="34" spans="1:22" s="203" customFormat="1" ht="126" x14ac:dyDescent="0.25">
      <c r="A34" s="70"/>
      <c r="B34" s="204" t="s">
        <v>1963</v>
      </c>
      <c r="C34" s="72" t="s">
        <v>1940</v>
      </c>
      <c r="D34" s="17" t="s">
        <v>1938</v>
      </c>
      <c r="E34" s="17"/>
      <c r="F34" s="17">
        <v>80</v>
      </c>
      <c r="G34" s="17">
        <v>20</v>
      </c>
      <c r="H34" s="17">
        <v>120</v>
      </c>
      <c r="I34" s="17"/>
      <c r="J34" s="17">
        <v>20</v>
      </c>
      <c r="K34" s="17">
        <v>120</v>
      </c>
      <c r="L34" s="17"/>
      <c r="M34" s="17">
        <v>40</v>
      </c>
      <c r="N34" s="17">
        <v>240</v>
      </c>
      <c r="O34" s="70"/>
      <c r="P34" s="70"/>
      <c r="Q34" s="70"/>
      <c r="R34" s="70"/>
      <c r="S34" s="70"/>
      <c r="T34" s="70"/>
      <c r="U34" s="70"/>
      <c r="V34" s="70"/>
    </row>
    <row r="35" spans="1:22" s="203" customFormat="1" x14ac:dyDescent="0.25">
      <c r="A35" s="70"/>
      <c r="B35" s="235"/>
      <c r="C35" s="70"/>
      <c r="D35" s="70"/>
      <c r="E35" s="70"/>
      <c r="F35" s="70"/>
      <c r="G35" s="70"/>
      <c r="H35" s="70"/>
      <c r="I35" s="70"/>
      <c r="J35" s="70"/>
      <c r="K35" s="70"/>
      <c r="L35" s="70"/>
      <c r="M35" s="70"/>
      <c r="N35" s="70"/>
      <c r="O35" s="70"/>
      <c r="P35" s="70"/>
      <c r="Q35" s="70"/>
      <c r="R35" s="70"/>
      <c r="S35" s="70"/>
      <c r="T35" s="70"/>
      <c r="U35" s="70"/>
      <c r="V35" s="70"/>
    </row>
    <row r="36" spans="1:22" s="203" customFormat="1" ht="72" x14ac:dyDescent="0.25">
      <c r="A36" s="70"/>
      <c r="B36" s="204" t="s">
        <v>1964</v>
      </c>
      <c r="C36" s="72" t="s">
        <v>1940</v>
      </c>
      <c r="D36" s="17" t="s">
        <v>1938</v>
      </c>
      <c r="E36" s="17"/>
      <c r="F36" s="17">
        <v>80</v>
      </c>
      <c r="G36" s="17">
        <v>20</v>
      </c>
      <c r="H36" s="17">
        <v>120</v>
      </c>
      <c r="I36" s="17"/>
      <c r="J36" s="17">
        <v>20</v>
      </c>
      <c r="K36" s="17">
        <v>120</v>
      </c>
      <c r="L36" s="17"/>
      <c r="M36" s="17">
        <v>40</v>
      </c>
      <c r="N36" s="17">
        <v>240</v>
      </c>
      <c r="O36" s="70"/>
      <c r="P36" s="70"/>
      <c r="Q36" s="70"/>
      <c r="R36" s="70"/>
      <c r="S36" s="70"/>
      <c r="T36" s="70"/>
      <c r="U36" s="70"/>
      <c r="V36" s="70"/>
    </row>
    <row r="37" spans="1:22" s="203" customFormat="1" x14ac:dyDescent="0.25">
      <c r="A37" s="70"/>
      <c r="B37" s="235"/>
      <c r="C37" s="70"/>
      <c r="D37" s="70"/>
      <c r="E37" s="70"/>
      <c r="F37" s="70"/>
      <c r="G37" s="70"/>
      <c r="H37" s="70"/>
      <c r="I37" s="70"/>
      <c r="J37" s="70"/>
      <c r="K37" s="70"/>
      <c r="L37" s="70"/>
      <c r="M37" s="70"/>
      <c r="N37" s="70"/>
      <c r="O37" s="70"/>
      <c r="P37" s="70"/>
      <c r="Q37" s="70"/>
      <c r="R37" s="70"/>
      <c r="S37" s="70"/>
      <c r="T37" s="70"/>
      <c r="U37" s="70"/>
      <c r="V37" s="70"/>
    </row>
    <row r="38" spans="1:22" s="203" customFormat="1" ht="72" x14ac:dyDescent="0.25">
      <c r="A38" s="70"/>
      <c r="B38" s="204" t="s">
        <v>1965</v>
      </c>
      <c r="C38" s="72" t="s">
        <v>1940</v>
      </c>
      <c r="D38" s="17" t="s">
        <v>1938</v>
      </c>
      <c r="E38" s="17"/>
      <c r="F38" s="17">
        <v>20</v>
      </c>
      <c r="G38" s="17">
        <v>5</v>
      </c>
      <c r="H38" s="17">
        <v>30</v>
      </c>
      <c r="I38" s="17"/>
      <c r="J38" s="17">
        <v>5</v>
      </c>
      <c r="K38" s="17">
        <v>30</v>
      </c>
      <c r="L38" s="17"/>
      <c r="M38" s="17">
        <v>10</v>
      </c>
      <c r="N38" s="17">
        <v>60</v>
      </c>
      <c r="O38" s="70"/>
      <c r="P38" s="70"/>
      <c r="Q38" s="70"/>
      <c r="R38" s="70"/>
      <c r="S38" s="70"/>
      <c r="T38" s="70"/>
      <c r="U38" s="70"/>
      <c r="V38" s="70"/>
    </row>
    <row r="39" spans="1:22" s="203" customFormat="1" x14ac:dyDescent="0.25">
      <c r="A39" s="70"/>
      <c r="B39" s="235"/>
      <c r="C39" s="70"/>
      <c r="D39" s="70"/>
      <c r="E39" s="70"/>
      <c r="F39" s="70"/>
      <c r="G39" s="70"/>
      <c r="H39" s="70"/>
      <c r="I39" s="70"/>
      <c r="J39" s="70"/>
      <c r="K39" s="70"/>
      <c r="L39" s="70"/>
      <c r="M39" s="70"/>
      <c r="N39" s="70"/>
      <c r="O39" s="70"/>
      <c r="P39" s="70"/>
      <c r="Q39" s="70"/>
      <c r="R39" s="70"/>
      <c r="S39" s="70"/>
      <c r="T39" s="70"/>
      <c r="U39" s="70"/>
      <c r="V39" s="70"/>
    </row>
    <row r="40" spans="1:22" s="203" customFormat="1" ht="90" x14ac:dyDescent="0.25">
      <c r="A40" s="70"/>
      <c r="B40" s="204" t="s">
        <v>1966</v>
      </c>
      <c r="C40" s="72" t="s">
        <v>1940</v>
      </c>
      <c r="D40" s="17" t="s">
        <v>1938</v>
      </c>
      <c r="E40" s="17"/>
      <c r="F40" s="17">
        <v>20</v>
      </c>
      <c r="G40" s="17">
        <v>5</v>
      </c>
      <c r="H40" s="17">
        <v>30</v>
      </c>
      <c r="I40" s="17"/>
      <c r="J40" s="17">
        <v>5</v>
      </c>
      <c r="K40" s="17">
        <v>30</v>
      </c>
      <c r="L40" s="17"/>
      <c r="M40" s="17">
        <v>10</v>
      </c>
      <c r="N40" s="17">
        <v>60</v>
      </c>
      <c r="O40" s="70"/>
      <c r="P40" s="70"/>
      <c r="Q40" s="70"/>
      <c r="R40" s="70"/>
      <c r="S40" s="70"/>
      <c r="T40" s="70"/>
      <c r="U40" s="70"/>
      <c r="V40" s="70"/>
    </row>
    <row r="41" spans="1:22" s="203" customFormat="1" x14ac:dyDescent="0.25">
      <c r="A41" s="70"/>
      <c r="B41" s="235"/>
      <c r="C41" s="70"/>
      <c r="D41" s="70"/>
      <c r="E41" s="70"/>
      <c r="F41" s="70"/>
      <c r="G41" s="70"/>
      <c r="H41" s="70"/>
      <c r="I41" s="70"/>
      <c r="J41" s="70"/>
      <c r="K41" s="70"/>
      <c r="L41" s="70"/>
      <c r="M41" s="70"/>
      <c r="N41" s="70"/>
      <c r="O41" s="70"/>
      <c r="P41" s="70"/>
      <c r="Q41" s="70"/>
      <c r="R41" s="70"/>
      <c r="S41" s="70"/>
      <c r="T41" s="70"/>
      <c r="U41" s="70"/>
      <c r="V41" s="70"/>
    </row>
    <row r="42" spans="1:22" s="203" customFormat="1" ht="72" x14ac:dyDescent="0.25">
      <c r="A42" s="70"/>
      <c r="B42" s="204" t="s">
        <v>1967</v>
      </c>
      <c r="C42" s="72" t="s">
        <v>1940</v>
      </c>
      <c r="D42" s="17" t="s">
        <v>1938</v>
      </c>
      <c r="E42" s="17"/>
      <c r="F42" s="17">
        <v>40</v>
      </c>
      <c r="G42" s="17">
        <v>10</v>
      </c>
      <c r="H42" s="17">
        <v>60</v>
      </c>
      <c r="I42" s="17"/>
      <c r="J42" s="17">
        <v>10</v>
      </c>
      <c r="K42" s="17">
        <v>60</v>
      </c>
      <c r="L42" s="17"/>
      <c r="M42" s="17">
        <v>20</v>
      </c>
      <c r="N42" s="17">
        <v>120</v>
      </c>
      <c r="O42" s="70"/>
      <c r="P42" s="70"/>
      <c r="Q42" s="70"/>
      <c r="R42" s="70"/>
      <c r="S42" s="70"/>
      <c r="T42" s="70"/>
      <c r="U42" s="70"/>
      <c r="V42" s="70"/>
    </row>
    <row r="43" spans="1:22" s="203" customFormat="1" x14ac:dyDescent="0.25">
      <c r="A43" s="70"/>
      <c r="B43" s="235"/>
      <c r="C43" s="70"/>
      <c r="D43" s="70"/>
      <c r="E43" s="70"/>
      <c r="F43" s="70"/>
      <c r="G43" s="70"/>
      <c r="H43" s="70"/>
      <c r="I43" s="70"/>
      <c r="J43" s="70"/>
      <c r="K43" s="70"/>
      <c r="L43" s="70"/>
      <c r="M43" s="70"/>
      <c r="N43" s="70"/>
      <c r="O43" s="70"/>
      <c r="P43" s="70"/>
      <c r="Q43" s="70"/>
      <c r="R43" s="70"/>
      <c r="S43" s="70"/>
      <c r="T43" s="70"/>
      <c r="U43" s="70"/>
      <c r="V43" s="70"/>
    </row>
    <row r="44" spans="1:22" s="203" customFormat="1" ht="36" x14ac:dyDescent="0.25">
      <c r="A44" s="70"/>
      <c r="B44" s="204" t="s">
        <v>1968</v>
      </c>
      <c r="C44" s="72" t="s">
        <v>1940</v>
      </c>
      <c r="D44" s="17" t="s">
        <v>1969</v>
      </c>
      <c r="E44" s="17"/>
      <c r="F44" s="17">
        <v>20</v>
      </c>
      <c r="G44" s="17">
        <v>5</v>
      </c>
      <c r="H44" s="17">
        <v>30</v>
      </c>
      <c r="I44" s="17"/>
      <c r="J44" s="17">
        <v>5</v>
      </c>
      <c r="K44" s="17">
        <v>30</v>
      </c>
      <c r="L44" s="17"/>
      <c r="M44" s="17">
        <v>10</v>
      </c>
      <c r="N44" s="17">
        <v>60</v>
      </c>
      <c r="O44" s="70"/>
      <c r="P44" s="70"/>
      <c r="Q44" s="70"/>
      <c r="R44" s="70"/>
      <c r="S44" s="70"/>
      <c r="T44" s="70"/>
      <c r="U44" s="70"/>
      <c r="V44" s="70"/>
    </row>
    <row r="45" spans="1:22" s="203" customFormat="1" x14ac:dyDescent="0.25">
      <c r="A45" s="70"/>
      <c r="B45" s="72" t="s">
        <v>1941</v>
      </c>
      <c r="C45" s="70"/>
      <c r="D45" s="70"/>
      <c r="E45" s="70"/>
      <c r="F45" s="70"/>
      <c r="G45" s="70"/>
      <c r="H45" s="70"/>
      <c r="I45" s="70"/>
      <c r="J45" s="70"/>
      <c r="K45" s="70"/>
      <c r="L45" s="70"/>
      <c r="M45" s="70"/>
      <c r="N45" s="70"/>
      <c r="O45" s="70"/>
      <c r="P45" s="70"/>
      <c r="Q45" s="70"/>
      <c r="R45" s="70"/>
      <c r="S45" s="70"/>
      <c r="T45" s="70"/>
      <c r="U45" s="70"/>
      <c r="V45" s="70"/>
    </row>
    <row r="46" spans="1:22" s="203" customFormat="1" ht="162" x14ac:dyDescent="0.25">
      <c r="A46" s="70"/>
      <c r="B46" s="17" t="s">
        <v>1949</v>
      </c>
      <c r="C46" s="80" t="s">
        <v>1950</v>
      </c>
      <c r="D46" s="70"/>
      <c r="E46" s="70"/>
      <c r="F46" s="70"/>
      <c r="G46" s="70"/>
      <c r="H46" s="70"/>
      <c r="I46" s="70"/>
      <c r="J46" s="70"/>
      <c r="K46" s="70"/>
      <c r="L46" s="70"/>
      <c r="M46" s="70"/>
      <c r="N46" s="70"/>
      <c r="O46" s="70"/>
      <c r="P46" s="70"/>
      <c r="Q46" s="70"/>
      <c r="R46" s="70"/>
      <c r="S46" s="70"/>
      <c r="T46" s="70"/>
      <c r="U46" s="70"/>
      <c r="V46" s="70"/>
    </row>
    <row r="47" spans="1:22" s="203" customFormat="1" x14ac:dyDescent="0.25">
      <c r="B47" s="235"/>
    </row>
    <row r="48" spans="1:22" s="203" customFormat="1" x14ac:dyDescent="0.25">
      <c r="B48" s="235"/>
    </row>
    <row r="49" spans="2:2" s="203" customFormat="1" x14ac:dyDescent="0.25">
      <c r="B49" s="235"/>
    </row>
    <row r="50" spans="2:2" s="203" customFormat="1" x14ac:dyDescent="0.25">
      <c r="B50" s="235"/>
    </row>
    <row r="51" spans="2:2" s="203" customFormat="1" x14ac:dyDescent="0.25">
      <c r="B51" s="235"/>
    </row>
    <row r="52" spans="2:2" s="203" customFormat="1" x14ac:dyDescent="0.25">
      <c r="B52" s="235"/>
    </row>
    <row r="53" spans="2:2" s="203" customFormat="1" x14ac:dyDescent="0.25">
      <c r="B53" s="235"/>
    </row>
    <row r="54" spans="2:2" s="203" customFormat="1" x14ac:dyDescent="0.25">
      <c r="B54" s="235"/>
    </row>
    <row r="55" spans="2:2" s="203" customFormat="1" x14ac:dyDescent="0.25">
      <c r="B55" s="235"/>
    </row>
  </sheetData>
  <mergeCells count="11">
    <mergeCell ref="V2:V3"/>
    <mergeCell ref="A2:A3"/>
    <mergeCell ref="B2:B3"/>
    <mergeCell ref="C2:C3"/>
    <mergeCell ref="D2:F2"/>
    <mergeCell ref="G2:I2"/>
    <mergeCell ref="J2:L2"/>
    <mergeCell ref="M2:O2"/>
    <mergeCell ref="P2:R2"/>
    <mergeCell ref="S2:T2"/>
    <mergeCell ref="U2:U3"/>
  </mergeCells>
  <printOptions horizontalCentered="1" verticalCentered="1"/>
  <pageMargins left="0.7" right="0.7" top="0.5" bottom="0.5" header="0.3" footer="0.3"/>
  <pageSetup paperSize="8"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zoomScale="70" zoomScaleNormal="70" workbookViewId="0">
      <selection activeCell="B32" sqref="B32"/>
    </sheetView>
  </sheetViews>
  <sheetFormatPr defaultRowHeight="18" x14ac:dyDescent="0.25"/>
  <cols>
    <col min="1" max="1" width="9.28515625" style="98" bestFit="1" customWidth="1"/>
    <col min="2" max="2" width="26.85546875" style="98" customWidth="1"/>
    <col min="3" max="4" width="16.5703125" style="98" bestFit="1" customWidth="1"/>
    <col min="5" max="5" width="25.85546875" style="98" customWidth="1"/>
    <col min="6" max="8" width="16.5703125" style="98" bestFit="1" customWidth="1"/>
    <col min="9" max="9" width="26.140625" style="98" customWidth="1"/>
    <col min="10" max="11" width="16.5703125" style="98" bestFit="1" customWidth="1"/>
    <col min="12" max="12" width="28.85546875" style="98" customWidth="1"/>
    <col min="13" max="14" width="16.5703125" style="98" bestFit="1" customWidth="1"/>
    <col min="15" max="15" width="26.85546875" style="98" customWidth="1"/>
    <col min="16" max="16" width="10.85546875" style="98" bestFit="1" customWidth="1"/>
    <col min="17" max="24" width="9.28515625" style="98" bestFit="1" customWidth="1"/>
    <col min="25" max="16384" width="9.140625" style="98"/>
  </cols>
  <sheetData>
    <row r="1" spans="1:24" x14ac:dyDescent="0.25">
      <c r="A1" s="934" t="s">
        <v>1970</v>
      </c>
      <c r="B1" s="935" t="s">
        <v>1935</v>
      </c>
      <c r="C1" s="935" t="s">
        <v>1879</v>
      </c>
      <c r="D1" s="935" t="s">
        <v>1971</v>
      </c>
      <c r="E1" s="935" t="s">
        <v>1972</v>
      </c>
      <c r="F1" s="935" t="s">
        <v>4</v>
      </c>
      <c r="G1" s="935"/>
      <c r="H1" s="935"/>
      <c r="I1" s="935" t="s">
        <v>297</v>
      </c>
      <c r="J1" s="935"/>
      <c r="K1" s="935"/>
      <c r="L1" s="935" t="s">
        <v>298</v>
      </c>
      <c r="M1" s="935"/>
      <c r="N1" s="935"/>
      <c r="O1" s="935" t="s">
        <v>299</v>
      </c>
      <c r="P1" s="935"/>
      <c r="Q1" s="935"/>
      <c r="R1" s="935" t="s">
        <v>300</v>
      </c>
      <c r="S1" s="935"/>
      <c r="T1" s="935"/>
      <c r="U1" s="935" t="s">
        <v>9</v>
      </c>
      <c r="V1" s="935"/>
      <c r="W1" s="935" t="s">
        <v>302</v>
      </c>
      <c r="X1" s="935" t="s">
        <v>303</v>
      </c>
    </row>
    <row r="2" spans="1:24" ht="96" x14ac:dyDescent="0.25">
      <c r="A2" s="934"/>
      <c r="B2" s="935"/>
      <c r="C2" s="935"/>
      <c r="D2" s="935"/>
      <c r="E2" s="935"/>
      <c r="F2" s="185" t="s">
        <v>12</v>
      </c>
      <c r="G2" s="185" t="s">
        <v>1428</v>
      </c>
      <c r="H2" s="185" t="s">
        <v>14</v>
      </c>
      <c r="I2" s="185" t="s">
        <v>15</v>
      </c>
      <c r="J2" s="186" t="s">
        <v>1973</v>
      </c>
      <c r="K2" s="185" t="s">
        <v>1974</v>
      </c>
      <c r="L2" s="185" t="s">
        <v>15</v>
      </c>
      <c r="M2" s="186" t="s">
        <v>1973</v>
      </c>
      <c r="N2" s="185" t="s">
        <v>1974</v>
      </c>
      <c r="O2" s="185" t="s">
        <v>15</v>
      </c>
      <c r="P2" s="186" t="s">
        <v>1973</v>
      </c>
      <c r="Q2" s="185" t="s">
        <v>1974</v>
      </c>
      <c r="R2" s="187" t="s">
        <v>19</v>
      </c>
      <c r="S2" s="187" t="s">
        <v>20</v>
      </c>
      <c r="T2" s="187" t="s">
        <v>21</v>
      </c>
      <c r="U2" s="185" t="s">
        <v>1975</v>
      </c>
      <c r="V2" s="185" t="s">
        <v>23</v>
      </c>
      <c r="W2" s="935"/>
      <c r="X2" s="935"/>
    </row>
    <row r="3" spans="1:24" x14ac:dyDescent="0.25">
      <c r="A3" s="188">
        <v>1</v>
      </c>
      <c r="B3" s="189">
        <v>2</v>
      </c>
      <c r="C3" s="189">
        <v>3</v>
      </c>
      <c r="D3" s="189">
        <v>4</v>
      </c>
      <c r="E3" s="189">
        <v>5</v>
      </c>
      <c r="F3" s="189">
        <v>6</v>
      </c>
      <c r="G3" s="189">
        <v>7</v>
      </c>
      <c r="H3" s="189">
        <v>8</v>
      </c>
      <c r="I3" s="189">
        <v>9</v>
      </c>
      <c r="J3" s="296">
        <v>10</v>
      </c>
      <c r="K3" s="189">
        <v>11</v>
      </c>
      <c r="L3" s="189">
        <v>12</v>
      </c>
      <c r="M3" s="297">
        <v>13</v>
      </c>
      <c r="N3" s="188">
        <v>14</v>
      </c>
      <c r="O3" s="188">
        <v>15</v>
      </c>
      <c r="P3" s="297">
        <v>16</v>
      </c>
      <c r="Q3" s="188">
        <v>17</v>
      </c>
      <c r="R3" s="188">
        <v>18</v>
      </c>
      <c r="S3" s="188">
        <v>19</v>
      </c>
      <c r="T3" s="188">
        <v>20</v>
      </c>
      <c r="U3" s="188">
        <v>21</v>
      </c>
      <c r="V3" s="188">
        <v>22</v>
      </c>
      <c r="W3" s="188">
        <v>23</v>
      </c>
      <c r="X3" s="188">
        <v>24</v>
      </c>
    </row>
    <row r="4" spans="1:24" ht="162" x14ac:dyDescent="0.25">
      <c r="A4" s="48">
        <v>8.1</v>
      </c>
      <c r="B4" s="17" t="s">
        <v>1976</v>
      </c>
      <c r="C4" s="120"/>
      <c r="D4" s="70"/>
      <c r="E4" s="70"/>
      <c r="F4" s="70"/>
      <c r="G4" s="70"/>
      <c r="H4" s="70"/>
      <c r="I4" s="70"/>
      <c r="J4" s="298"/>
      <c r="K4" s="70"/>
      <c r="L4" s="70"/>
      <c r="M4" s="298"/>
      <c r="N4" s="70"/>
      <c r="O4" s="70"/>
      <c r="P4" s="298"/>
      <c r="Q4" s="70"/>
      <c r="R4" s="70"/>
      <c r="S4" s="70"/>
      <c r="T4" s="70"/>
      <c r="U4" s="70"/>
      <c r="V4" s="70"/>
      <c r="W4" s="70"/>
      <c r="X4" s="70"/>
    </row>
    <row r="5" spans="1:24" ht="144" x14ac:dyDescent="0.25">
      <c r="A5" s="927">
        <v>8.1999999999999993</v>
      </c>
      <c r="B5" s="17" t="s">
        <v>1977</v>
      </c>
      <c r="C5" s="930" t="s">
        <v>175</v>
      </c>
      <c r="D5" s="919" t="s">
        <v>167</v>
      </c>
      <c r="E5" s="31" t="s">
        <v>1978</v>
      </c>
      <c r="F5" s="102" t="s">
        <v>169</v>
      </c>
      <c r="G5" s="103">
        <v>295.8</v>
      </c>
      <c r="H5" s="103">
        <v>366</v>
      </c>
      <c r="I5" s="103">
        <v>295.8</v>
      </c>
      <c r="J5" s="299">
        <v>2541.9899999999998</v>
      </c>
      <c r="K5" s="103" t="s">
        <v>148</v>
      </c>
      <c r="L5" s="300">
        <v>330</v>
      </c>
      <c r="M5" s="299">
        <v>5776.85</v>
      </c>
      <c r="N5" s="103" t="s">
        <v>160</v>
      </c>
      <c r="O5" s="300">
        <v>366</v>
      </c>
      <c r="P5" s="299">
        <v>8100</v>
      </c>
      <c r="Q5" s="103" t="s">
        <v>160</v>
      </c>
      <c r="R5" s="103" t="s">
        <v>170</v>
      </c>
      <c r="S5" s="103" t="s">
        <v>171</v>
      </c>
      <c r="T5" s="103" t="s">
        <v>172</v>
      </c>
      <c r="U5" s="103" t="s">
        <v>173</v>
      </c>
      <c r="V5" s="103" t="s">
        <v>30</v>
      </c>
      <c r="W5" s="103" t="s">
        <v>174</v>
      </c>
      <c r="X5" s="103" t="s">
        <v>172</v>
      </c>
    </row>
    <row r="6" spans="1:24" ht="54" x14ac:dyDescent="0.25">
      <c r="A6" s="927"/>
      <c r="B6" s="70"/>
      <c r="C6" s="930"/>
      <c r="D6" s="919"/>
      <c r="E6" s="31" t="s">
        <v>1979</v>
      </c>
      <c r="F6" s="102"/>
      <c r="G6" s="103"/>
      <c r="H6" s="103"/>
      <c r="I6" s="103"/>
      <c r="J6" s="299"/>
      <c r="K6" s="103"/>
      <c r="L6" s="300"/>
      <c r="M6" s="299"/>
      <c r="N6" s="103"/>
      <c r="O6" s="300"/>
      <c r="P6" s="299"/>
      <c r="Q6" s="103"/>
      <c r="R6" s="103"/>
      <c r="S6" s="103"/>
      <c r="T6" s="103"/>
      <c r="U6" s="103"/>
      <c r="V6" s="103"/>
      <c r="W6" s="103"/>
      <c r="X6" s="103"/>
    </row>
    <row r="7" spans="1:24" ht="36" x14ac:dyDescent="0.25">
      <c r="A7" s="927"/>
      <c r="B7" s="17"/>
      <c r="C7" s="930"/>
      <c r="D7" s="919"/>
      <c r="E7" s="31" t="s">
        <v>1980</v>
      </c>
      <c r="F7" s="102"/>
      <c r="G7" s="103"/>
      <c r="H7" s="103"/>
      <c r="I7" s="103"/>
      <c r="J7" s="299"/>
      <c r="K7" s="103"/>
      <c r="L7" s="300"/>
      <c r="M7" s="299"/>
      <c r="N7" s="103"/>
      <c r="O7" s="300"/>
      <c r="P7" s="299"/>
      <c r="Q7" s="103"/>
      <c r="R7" s="103"/>
      <c r="S7" s="103"/>
      <c r="T7" s="103"/>
      <c r="U7" s="103"/>
      <c r="V7" s="103"/>
      <c r="W7" s="103"/>
      <c r="X7" s="103"/>
    </row>
    <row r="8" spans="1:24" ht="36" x14ac:dyDescent="0.25">
      <c r="A8" s="927"/>
      <c r="B8" s="17"/>
      <c r="C8" s="930"/>
      <c r="D8" s="919"/>
      <c r="E8" s="31" t="s">
        <v>1981</v>
      </c>
      <c r="F8" s="102"/>
      <c r="G8" s="103"/>
      <c r="H8" s="103"/>
      <c r="I8" s="103"/>
      <c r="J8" s="299"/>
      <c r="K8" s="103"/>
      <c r="L8" s="300"/>
      <c r="M8" s="299"/>
      <c r="N8" s="103"/>
      <c r="O8" s="300"/>
      <c r="P8" s="299"/>
      <c r="Q8" s="103"/>
      <c r="R8" s="103"/>
      <c r="S8" s="103"/>
      <c r="T8" s="103"/>
      <c r="U8" s="103"/>
      <c r="V8" s="103"/>
      <c r="W8" s="103"/>
      <c r="X8" s="103"/>
    </row>
    <row r="9" spans="1:24" ht="108" x14ac:dyDescent="0.25">
      <c r="A9" s="927"/>
      <c r="B9" s="17"/>
      <c r="C9" s="930" t="s">
        <v>1982</v>
      </c>
      <c r="D9" s="31" t="s">
        <v>1983</v>
      </c>
      <c r="E9" s="17" t="s">
        <v>1984</v>
      </c>
      <c r="F9" s="100" t="s">
        <v>1985</v>
      </c>
      <c r="G9" s="100">
        <v>17.54</v>
      </c>
      <c r="H9" s="100">
        <v>18.89</v>
      </c>
      <c r="I9" s="100">
        <v>0.35</v>
      </c>
      <c r="J9" s="301">
        <v>6757.05</v>
      </c>
      <c r="K9" s="100" t="s">
        <v>1986</v>
      </c>
      <c r="L9" s="100">
        <v>0.45</v>
      </c>
      <c r="M9" s="301">
        <v>8551.66</v>
      </c>
      <c r="N9" s="100" t="s">
        <v>1986</v>
      </c>
      <c r="O9" s="100">
        <v>0.55000000000000004</v>
      </c>
      <c r="P9" s="302">
        <v>10237.200000000001</v>
      </c>
      <c r="Q9" s="100" t="s">
        <v>1986</v>
      </c>
      <c r="R9" s="102" t="s">
        <v>1987</v>
      </c>
      <c r="S9" s="100" t="s">
        <v>28</v>
      </c>
      <c r="T9" s="100" t="s">
        <v>28</v>
      </c>
      <c r="U9" s="102" t="s">
        <v>99</v>
      </c>
      <c r="V9" s="102" t="s">
        <v>1988</v>
      </c>
      <c r="W9" s="102" t="s">
        <v>174</v>
      </c>
      <c r="X9" s="919" t="s">
        <v>102</v>
      </c>
    </row>
    <row r="10" spans="1:24" ht="90" x14ac:dyDescent="0.25">
      <c r="A10" s="927"/>
      <c r="B10" s="17"/>
      <c r="C10" s="930"/>
      <c r="D10" s="303" t="s">
        <v>1989</v>
      </c>
      <c r="E10" s="17"/>
      <c r="F10" s="100" t="s">
        <v>1990</v>
      </c>
      <c r="G10" s="100">
        <v>360.88</v>
      </c>
      <c r="H10" s="100">
        <v>508.39</v>
      </c>
      <c r="I10" s="100">
        <v>410.88</v>
      </c>
      <c r="J10" s="301"/>
      <c r="K10" s="100"/>
      <c r="L10" s="100">
        <v>463.25</v>
      </c>
      <c r="M10" s="301"/>
      <c r="N10" s="100"/>
      <c r="O10" s="100">
        <v>508.39</v>
      </c>
      <c r="P10" s="302"/>
      <c r="Q10" s="100"/>
      <c r="R10" s="102"/>
      <c r="S10" s="100"/>
      <c r="T10" s="100"/>
      <c r="U10" s="102"/>
      <c r="V10" s="102"/>
      <c r="W10" s="102"/>
      <c r="X10" s="919"/>
    </row>
    <row r="11" spans="1:24" ht="90" x14ac:dyDescent="0.25">
      <c r="A11" s="927"/>
      <c r="B11" s="17"/>
      <c r="C11" s="930"/>
      <c r="D11" s="31" t="s">
        <v>1991</v>
      </c>
      <c r="E11" s="31" t="s">
        <v>1992</v>
      </c>
      <c r="F11" s="100" t="s">
        <v>1993</v>
      </c>
      <c r="G11" s="101" t="s">
        <v>1994</v>
      </c>
      <c r="H11" s="101" t="s">
        <v>1995</v>
      </c>
      <c r="I11" s="100">
        <v>40</v>
      </c>
      <c r="J11" s="304">
        <v>2000</v>
      </c>
      <c r="K11" s="100" t="s">
        <v>148</v>
      </c>
      <c r="L11" s="100">
        <v>500</v>
      </c>
      <c r="M11" s="304">
        <v>25000</v>
      </c>
      <c r="N11" s="100" t="s">
        <v>232</v>
      </c>
      <c r="O11" s="100">
        <v>800</v>
      </c>
      <c r="P11" s="304">
        <v>40000</v>
      </c>
      <c r="Q11" s="100" t="s">
        <v>232</v>
      </c>
      <c r="R11" s="100"/>
      <c r="S11" s="100"/>
      <c r="T11" s="100"/>
      <c r="U11" s="100"/>
      <c r="V11" s="100"/>
      <c r="W11" s="100"/>
      <c r="X11" s="100"/>
    </row>
    <row r="12" spans="1:24" ht="72" x14ac:dyDescent="0.25">
      <c r="A12" s="927"/>
      <c r="B12" s="17"/>
      <c r="C12" s="930"/>
      <c r="D12" s="31" t="s">
        <v>1996</v>
      </c>
      <c r="E12" s="31" t="s">
        <v>1997</v>
      </c>
      <c r="F12" s="100" t="s">
        <v>1993</v>
      </c>
      <c r="G12" s="100">
        <v>6000</v>
      </c>
      <c r="H12" s="100">
        <v>6265</v>
      </c>
      <c r="I12" s="100">
        <v>5</v>
      </c>
      <c r="J12" s="304">
        <v>250</v>
      </c>
      <c r="K12" s="100"/>
      <c r="L12" s="120">
        <v>100</v>
      </c>
      <c r="M12" s="305">
        <v>5000</v>
      </c>
      <c r="N12" s="100"/>
      <c r="O12" s="100">
        <v>160</v>
      </c>
      <c r="P12" s="305">
        <v>8000</v>
      </c>
      <c r="Q12" s="100"/>
      <c r="R12" s="100"/>
      <c r="S12" s="100"/>
      <c r="T12" s="100" t="s">
        <v>21</v>
      </c>
      <c r="U12" s="100"/>
      <c r="V12" s="100"/>
      <c r="W12" s="102" t="s">
        <v>174</v>
      </c>
      <c r="X12" s="919" t="s">
        <v>102</v>
      </c>
    </row>
    <row r="13" spans="1:24" x14ac:dyDescent="0.25">
      <c r="A13" s="927"/>
      <c r="B13" s="17"/>
      <c r="C13" s="930"/>
      <c r="D13" s="120" t="s">
        <v>1998</v>
      </c>
      <c r="E13" s="31" t="s">
        <v>1997</v>
      </c>
      <c r="F13" s="100" t="s">
        <v>1990</v>
      </c>
      <c r="G13" s="100">
        <v>35600</v>
      </c>
      <c r="H13" s="306">
        <v>35760</v>
      </c>
      <c r="I13" s="100">
        <v>4.5</v>
      </c>
      <c r="J13" s="298"/>
      <c r="K13" s="120"/>
      <c r="L13" s="100">
        <v>60</v>
      </c>
      <c r="M13" s="304"/>
      <c r="N13" s="100"/>
      <c r="O13" s="100">
        <v>96</v>
      </c>
      <c r="P13" s="304"/>
      <c r="Q13" s="100"/>
      <c r="R13" s="100"/>
      <c r="S13" s="100"/>
      <c r="T13" s="100"/>
      <c r="U13" s="100"/>
      <c r="V13" s="100"/>
      <c r="W13" s="102"/>
      <c r="X13" s="919"/>
    </row>
    <row r="14" spans="1:24" x14ac:dyDescent="0.25">
      <c r="A14" s="927"/>
      <c r="B14" s="17"/>
      <c r="C14" s="930" t="s">
        <v>1999</v>
      </c>
      <c r="D14" s="70"/>
      <c r="E14" s="307" t="s">
        <v>2000</v>
      </c>
      <c r="F14" s="308" t="s">
        <v>1499</v>
      </c>
      <c r="G14" s="308">
        <v>60658</v>
      </c>
      <c r="H14" s="308">
        <v>20313</v>
      </c>
      <c r="I14" s="308">
        <v>6771</v>
      </c>
      <c r="J14" s="309">
        <v>487.5</v>
      </c>
      <c r="K14" s="307" t="s">
        <v>148</v>
      </c>
      <c r="L14" s="308">
        <v>6771</v>
      </c>
      <c r="M14" s="309">
        <v>487.5</v>
      </c>
      <c r="N14" s="307" t="s">
        <v>148</v>
      </c>
      <c r="O14" s="308">
        <v>6771</v>
      </c>
      <c r="P14" s="309">
        <v>487.5</v>
      </c>
      <c r="Q14" s="308" t="s">
        <v>148</v>
      </c>
      <c r="R14" s="70"/>
      <c r="S14" s="70"/>
      <c r="T14" s="70"/>
      <c r="U14" s="70"/>
      <c r="V14" s="70"/>
      <c r="W14" s="70"/>
      <c r="X14" s="70"/>
    </row>
    <row r="15" spans="1:24" x14ac:dyDescent="0.25">
      <c r="A15" s="927"/>
      <c r="B15" s="17"/>
      <c r="C15" s="930"/>
      <c r="D15" s="70"/>
      <c r="E15" s="307" t="s">
        <v>2001</v>
      </c>
      <c r="F15" s="308" t="s">
        <v>1499</v>
      </c>
      <c r="G15" s="308">
        <v>68223</v>
      </c>
      <c r="H15" s="308">
        <v>14320</v>
      </c>
      <c r="I15" s="308">
        <v>4720</v>
      </c>
      <c r="J15" s="309">
        <v>5.84</v>
      </c>
      <c r="K15" s="307" t="s">
        <v>148</v>
      </c>
      <c r="L15" s="308">
        <v>4800</v>
      </c>
      <c r="M15" s="310">
        <v>36678</v>
      </c>
      <c r="N15" s="307" t="s">
        <v>148</v>
      </c>
      <c r="O15" s="308">
        <v>4800</v>
      </c>
      <c r="P15" s="310">
        <v>36678</v>
      </c>
      <c r="Q15" s="308" t="s">
        <v>148</v>
      </c>
      <c r="R15" s="70"/>
      <c r="S15" s="70"/>
      <c r="T15" s="70"/>
      <c r="U15" s="70"/>
      <c r="V15" s="70"/>
      <c r="W15" s="70"/>
      <c r="X15" s="70"/>
    </row>
    <row r="16" spans="1:24" x14ac:dyDescent="0.25">
      <c r="A16" s="927"/>
      <c r="B16" s="17"/>
      <c r="C16" s="930"/>
      <c r="D16" s="70"/>
      <c r="E16" s="307" t="s">
        <v>2002</v>
      </c>
      <c r="F16" s="308" t="s">
        <v>1499</v>
      </c>
      <c r="G16" s="308">
        <v>78</v>
      </c>
      <c r="H16" s="308">
        <v>78</v>
      </c>
      <c r="I16" s="308">
        <v>78</v>
      </c>
      <c r="J16" s="309" t="s">
        <v>28</v>
      </c>
      <c r="K16" s="307" t="s">
        <v>148</v>
      </c>
      <c r="L16" s="308">
        <v>78</v>
      </c>
      <c r="M16" s="309">
        <v>1100</v>
      </c>
      <c r="N16" s="307" t="s">
        <v>148</v>
      </c>
      <c r="O16" s="308">
        <v>78</v>
      </c>
      <c r="P16" s="309" t="s">
        <v>2003</v>
      </c>
      <c r="Q16" s="308" t="s">
        <v>148</v>
      </c>
      <c r="R16" s="70"/>
      <c r="S16" s="70"/>
      <c r="T16" s="70"/>
      <c r="U16" s="70"/>
      <c r="V16" s="70"/>
      <c r="W16" s="70"/>
      <c r="X16" s="70"/>
    </row>
    <row r="17" spans="1:24" x14ac:dyDescent="0.25">
      <c r="A17" s="927"/>
      <c r="B17" s="17"/>
      <c r="C17" s="930"/>
      <c r="D17" s="70"/>
      <c r="E17" s="307" t="s">
        <v>2004</v>
      </c>
      <c r="F17" s="308" t="s">
        <v>1499</v>
      </c>
      <c r="G17" s="308">
        <v>160</v>
      </c>
      <c r="H17" s="308">
        <v>160</v>
      </c>
      <c r="I17" s="308">
        <v>160</v>
      </c>
      <c r="J17" s="309" t="s">
        <v>28</v>
      </c>
      <c r="K17" s="307" t="s">
        <v>148</v>
      </c>
      <c r="L17" s="308">
        <v>160</v>
      </c>
      <c r="M17" s="309" t="s">
        <v>28</v>
      </c>
      <c r="N17" s="307" t="s">
        <v>148</v>
      </c>
      <c r="O17" s="308">
        <v>160</v>
      </c>
      <c r="P17" s="309" t="s">
        <v>28</v>
      </c>
      <c r="Q17" s="308" t="s">
        <v>232</v>
      </c>
      <c r="R17" s="70"/>
      <c r="S17" s="70"/>
      <c r="T17" s="70"/>
      <c r="U17" s="70"/>
      <c r="V17" s="70"/>
      <c r="W17" s="70"/>
      <c r="X17" s="70"/>
    </row>
    <row r="18" spans="1:24" ht="36" x14ac:dyDescent="0.25">
      <c r="A18" s="927"/>
      <c r="B18" s="17"/>
      <c r="C18" s="930"/>
      <c r="D18" s="70"/>
      <c r="E18" s="307" t="s">
        <v>2005</v>
      </c>
      <c r="F18" s="308" t="s">
        <v>1499</v>
      </c>
      <c r="G18" s="308">
        <v>8720</v>
      </c>
      <c r="H18" s="308">
        <v>8000</v>
      </c>
      <c r="I18" s="308">
        <v>2000</v>
      </c>
      <c r="J18" s="309">
        <v>200</v>
      </c>
      <c r="K18" s="307" t="s">
        <v>148</v>
      </c>
      <c r="L18" s="308">
        <v>3000</v>
      </c>
      <c r="M18" s="309" t="s">
        <v>2006</v>
      </c>
      <c r="N18" s="307" t="s">
        <v>148</v>
      </c>
      <c r="O18" s="308">
        <v>3000</v>
      </c>
      <c r="P18" s="309" t="s">
        <v>2006</v>
      </c>
      <c r="Q18" s="308" t="s">
        <v>148</v>
      </c>
      <c r="R18" s="70"/>
      <c r="S18" s="70"/>
      <c r="T18" s="70"/>
      <c r="U18" s="70"/>
      <c r="V18" s="70"/>
      <c r="W18" s="70"/>
      <c r="X18" s="70"/>
    </row>
    <row r="19" spans="1:24" ht="36" x14ac:dyDescent="0.25">
      <c r="A19" s="927"/>
      <c r="B19" s="17"/>
      <c r="C19" s="930"/>
      <c r="D19" s="70"/>
      <c r="E19" s="307" t="s">
        <v>2007</v>
      </c>
      <c r="F19" s="308" t="s">
        <v>1499</v>
      </c>
      <c r="G19" s="308">
        <v>10610</v>
      </c>
      <c r="H19" s="308">
        <v>5220</v>
      </c>
      <c r="I19" s="308">
        <v>1740</v>
      </c>
      <c r="J19" s="309">
        <v>120</v>
      </c>
      <c r="K19" s="307" t="s">
        <v>148</v>
      </c>
      <c r="L19" s="308">
        <v>1740</v>
      </c>
      <c r="M19" s="309">
        <v>120</v>
      </c>
      <c r="N19" s="307" t="s">
        <v>148</v>
      </c>
      <c r="O19" s="308">
        <v>1740</v>
      </c>
      <c r="P19" s="309">
        <v>120</v>
      </c>
      <c r="Q19" s="308" t="s">
        <v>148</v>
      </c>
      <c r="R19" s="70"/>
      <c r="S19" s="70"/>
      <c r="T19" s="70"/>
      <c r="U19" s="70"/>
      <c r="V19" s="70"/>
      <c r="W19" s="70"/>
      <c r="X19" s="70"/>
    </row>
    <row r="20" spans="1:24" ht="36" x14ac:dyDescent="0.25">
      <c r="A20" s="927"/>
      <c r="B20" s="17"/>
      <c r="C20" s="930"/>
      <c r="D20" s="70"/>
      <c r="E20" s="307" t="s">
        <v>2008</v>
      </c>
      <c r="F20" s="308" t="s">
        <v>1499</v>
      </c>
      <c r="G20" s="308">
        <v>193</v>
      </c>
      <c r="H20" s="308">
        <v>588</v>
      </c>
      <c r="I20" s="308">
        <v>196</v>
      </c>
      <c r="J20" s="309">
        <v>30</v>
      </c>
      <c r="K20" s="308" t="s">
        <v>148</v>
      </c>
      <c r="L20" s="308">
        <v>196</v>
      </c>
      <c r="M20" s="309">
        <v>70</v>
      </c>
      <c r="N20" s="308" t="s">
        <v>148</v>
      </c>
      <c r="O20" s="308">
        <v>196</v>
      </c>
      <c r="P20" s="309">
        <v>70</v>
      </c>
      <c r="Q20" s="308" t="s">
        <v>148</v>
      </c>
      <c r="R20" s="70"/>
      <c r="S20" s="70"/>
      <c r="T20" s="70"/>
      <c r="U20" s="70"/>
      <c r="V20" s="70"/>
      <c r="W20" s="70"/>
      <c r="X20" s="70"/>
    </row>
    <row r="21" spans="1:24" ht="36" x14ac:dyDescent="0.25">
      <c r="A21" s="927"/>
      <c r="B21" s="17"/>
      <c r="C21" s="930"/>
      <c r="D21" s="70"/>
      <c r="E21" s="307" t="s">
        <v>2009</v>
      </c>
      <c r="F21" s="308" t="s">
        <v>1499</v>
      </c>
      <c r="G21" s="308">
        <v>680</v>
      </c>
      <c r="H21" s="308">
        <v>120</v>
      </c>
      <c r="I21" s="308">
        <v>40</v>
      </c>
      <c r="J21" s="309">
        <v>20</v>
      </c>
      <c r="K21" s="308" t="s">
        <v>232</v>
      </c>
      <c r="L21" s="308">
        <v>40</v>
      </c>
      <c r="M21" s="309">
        <v>25</v>
      </c>
      <c r="N21" s="308" t="s">
        <v>232</v>
      </c>
      <c r="O21" s="308">
        <v>40</v>
      </c>
      <c r="P21" s="309">
        <v>25</v>
      </c>
      <c r="Q21" s="308" t="s">
        <v>232</v>
      </c>
      <c r="R21" s="70"/>
      <c r="S21" s="70"/>
      <c r="T21" s="70"/>
      <c r="U21" s="70"/>
      <c r="V21" s="70"/>
      <c r="W21" s="70"/>
      <c r="X21" s="70"/>
    </row>
    <row r="22" spans="1:24" ht="36" x14ac:dyDescent="0.25">
      <c r="A22" s="927"/>
      <c r="B22" s="17"/>
      <c r="C22" s="930"/>
      <c r="D22" s="70"/>
      <c r="E22" s="307" t="s">
        <v>2010</v>
      </c>
      <c r="F22" s="308" t="s">
        <v>1499</v>
      </c>
      <c r="G22" s="308" t="s">
        <v>28</v>
      </c>
      <c r="H22" s="308" t="s">
        <v>28</v>
      </c>
      <c r="I22" s="308" t="s">
        <v>28</v>
      </c>
      <c r="J22" s="309">
        <v>3</v>
      </c>
      <c r="K22" s="307" t="s">
        <v>232</v>
      </c>
      <c r="L22" s="308" t="s">
        <v>28</v>
      </c>
      <c r="M22" s="309">
        <v>3</v>
      </c>
      <c r="N22" s="307" t="s">
        <v>232</v>
      </c>
      <c r="O22" s="308" t="s">
        <v>28</v>
      </c>
      <c r="P22" s="309">
        <v>3</v>
      </c>
      <c r="Q22" s="308" t="s">
        <v>232</v>
      </c>
      <c r="R22" s="70"/>
      <c r="S22" s="70"/>
      <c r="T22" s="70"/>
      <c r="U22" s="70"/>
      <c r="V22" s="70"/>
      <c r="W22" s="70"/>
      <c r="X22" s="70"/>
    </row>
    <row r="23" spans="1:24" ht="36" x14ac:dyDescent="0.25">
      <c r="A23" s="927"/>
      <c r="B23" s="17"/>
      <c r="C23" s="930"/>
      <c r="D23" s="70"/>
      <c r="E23" s="307" t="s">
        <v>2011</v>
      </c>
      <c r="F23" s="308" t="s">
        <v>1499</v>
      </c>
      <c r="G23" s="308" t="s">
        <v>28</v>
      </c>
      <c r="H23" s="308" t="s">
        <v>28</v>
      </c>
      <c r="I23" s="311" t="s">
        <v>28</v>
      </c>
      <c r="J23" s="309">
        <v>200</v>
      </c>
      <c r="K23" s="307" t="s">
        <v>232</v>
      </c>
      <c r="L23" s="308" t="s">
        <v>28</v>
      </c>
      <c r="M23" s="309">
        <v>200</v>
      </c>
      <c r="N23" s="307" t="s">
        <v>232</v>
      </c>
      <c r="O23" s="308" t="s">
        <v>28</v>
      </c>
      <c r="P23" s="309">
        <v>200</v>
      </c>
      <c r="Q23" s="308" t="s">
        <v>232</v>
      </c>
      <c r="R23" s="70"/>
      <c r="S23" s="70"/>
      <c r="T23" s="70"/>
      <c r="U23" s="70"/>
      <c r="V23" s="70"/>
      <c r="W23" s="70"/>
      <c r="X23" s="70"/>
    </row>
    <row r="24" spans="1:24" ht="36" x14ac:dyDescent="0.25">
      <c r="A24" s="927"/>
      <c r="B24" s="17"/>
      <c r="C24" s="930"/>
      <c r="D24" s="70"/>
      <c r="E24" s="307" t="s">
        <v>2012</v>
      </c>
      <c r="F24" s="308" t="s">
        <v>1499</v>
      </c>
      <c r="G24" s="308" t="s">
        <v>28</v>
      </c>
      <c r="H24" s="308">
        <v>40000</v>
      </c>
      <c r="I24" s="312" t="s">
        <v>28</v>
      </c>
      <c r="J24" s="309" t="s">
        <v>28</v>
      </c>
      <c r="K24" s="307" t="s">
        <v>232</v>
      </c>
      <c r="L24" s="308">
        <v>20000</v>
      </c>
      <c r="M24" s="309">
        <v>100</v>
      </c>
      <c r="N24" s="307" t="s">
        <v>232</v>
      </c>
      <c r="O24" s="308">
        <v>20000</v>
      </c>
      <c r="P24" s="309">
        <v>100</v>
      </c>
      <c r="Q24" s="308" t="s">
        <v>232</v>
      </c>
      <c r="R24" s="70"/>
      <c r="S24" s="70"/>
      <c r="T24" s="70"/>
      <c r="U24" s="70"/>
      <c r="V24" s="70"/>
      <c r="W24" s="70"/>
      <c r="X24" s="70"/>
    </row>
    <row r="25" spans="1:24" x14ac:dyDescent="0.25">
      <c r="A25" s="927"/>
      <c r="B25" s="17"/>
      <c r="C25" s="930"/>
      <c r="D25" s="70"/>
      <c r="E25" s="307" t="s">
        <v>2013</v>
      </c>
      <c r="F25" s="308" t="s">
        <v>1453</v>
      </c>
      <c r="G25" s="308" t="s">
        <v>28</v>
      </c>
      <c r="H25" s="308" t="s">
        <v>28</v>
      </c>
      <c r="I25" s="312" t="s">
        <v>28</v>
      </c>
      <c r="J25" s="309" t="s">
        <v>28</v>
      </c>
      <c r="K25" s="307" t="s">
        <v>28</v>
      </c>
      <c r="L25" s="308" t="s">
        <v>28</v>
      </c>
      <c r="M25" s="309">
        <v>1000</v>
      </c>
      <c r="N25" s="307" t="s">
        <v>232</v>
      </c>
      <c r="O25" s="308" t="s">
        <v>28</v>
      </c>
      <c r="P25" s="309">
        <v>1000</v>
      </c>
      <c r="Q25" s="308" t="s">
        <v>232</v>
      </c>
      <c r="R25" s="70"/>
      <c r="S25" s="70"/>
      <c r="T25" s="70"/>
      <c r="U25" s="70"/>
      <c r="V25" s="70"/>
      <c r="W25" s="70"/>
      <c r="X25" s="70"/>
    </row>
    <row r="26" spans="1:24" ht="36" x14ac:dyDescent="0.25">
      <c r="A26" s="927"/>
      <c r="B26" s="17"/>
      <c r="C26" s="930"/>
      <c r="D26" s="70"/>
      <c r="E26" s="307" t="s">
        <v>2014</v>
      </c>
      <c r="F26" s="308" t="s">
        <v>2015</v>
      </c>
      <c r="G26" s="308">
        <v>39</v>
      </c>
      <c r="H26" s="308">
        <v>1.03</v>
      </c>
      <c r="I26" s="308">
        <v>0.3</v>
      </c>
      <c r="J26" s="309" t="s">
        <v>28</v>
      </c>
      <c r="K26" s="307" t="s">
        <v>28</v>
      </c>
      <c r="L26" s="308">
        <v>0.35</v>
      </c>
      <c r="M26" s="309" t="s">
        <v>28</v>
      </c>
      <c r="N26" s="307" t="s">
        <v>2016</v>
      </c>
      <c r="O26" s="308">
        <v>0.38</v>
      </c>
      <c r="P26" s="309" t="s">
        <v>28</v>
      </c>
      <c r="Q26" s="307"/>
      <c r="R26" s="70"/>
      <c r="S26" s="70"/>
      <c r="T26" s="70"/>
      <c r="U26" s="70"/>
      <c r="V26" s="70"/>
      <c r="W26" s="70"/>
      <c r="X26" s="70"/>
    </row>
    <row r="27" spans="1:24" ht="36" x14ac:dyDescent="0.25">
      <c r="A27" s="927"/>
      <c r="B27" s="17"/>
      <c r="C27" s="930"/>
      <c r="D27" s="70"/>
      <c r="E27" s="307" t="s">
        <v>2017</v>
      </c>
      <c r="F27" s="308" t="s">
        <v>1499</v>
      </c>
      <c r="G27" s="308" t="s">
        <v>28</v>
      </c>
      <c r="H27" s="308">
        <v>60</v>
      </c>
      <c r="I27" s="311"/>
      <c r="J27" s="309">
        <v>260</v>
      </c>
      <c r="K27" s="307" t="s">
        <v>148</v>
      </c>
      <c r="L27" s="308">
        <v>20</v>
      </c>
      <c r="M27" s="309">
        <v>50</v>
      </c>
      <c r="N27" s="307" t="s">
        <v>148</v>
      </c>
      <c r="O27" s="308">
        <v>40</v>
      </c>
      <c r="P27" s="309">
        <v>100</v>
      </c>
      <c r="Q27" s="308" t="s">
        <v>148</v>
      </c>
      <c r="R27" s="70"/>
      <c r="S27" s="70"/>
      <c r="T27" s="70"/>
      <c r="U27" s="70"/>
      <c r="V27" s="70"/>
      <c r="W27" s="70"/>
      <c r="X27" s="70"/>
    </row>
    <row r="28" spans="1:24" ht="36" x14ac:dyDescent="0.25">
      <c r="A28" s="927"/>
      <c r="B28" s="17"/>
      <c r="C28" s="930"/>
      <c r="D28" s="70"/>
      <c r="E28" s="307" t="s">
        <v>2018</v>
      </c>
      <c r="F28" s="308" t="s">
        <v>1859</v>
      </c>
      <c r="G28" s="308">
        <v>147.19999999999999</v>
      </c>
      <c r="H28" s="308">
        <v>64.150000000000006</v>
      </c>
      <c r="I28" s="312" t="s">
        <v>28</v>
      </c>
      <c r="J28" s="309">
        <v>54.15</v>
      </c>
      <c r="K28" s="307" t="s">
        <v>148</v>
      </c>
      <c r="L28" s="308" t="s">
        <v>28</v>
      </c>
      <c r="M28" s="309">
        <v>5</v>
      </c>
      <c r="N28" s="307" t="s">
        <v>148</v>
      </c>
      <c r="O28" s="308" t="s">
        <v>28</v>
      </c>
      <c r="P28" s="309">
        <v>5</v>
      </c>
      <c r="Q28" s="308" t="s">
        <v>148</v>
      </c>
      <c r="R28" s="70"/>
      <c r="S28" s="70"/>
      <c r="T28" s="70"/>
      <c r="U28" s="70"/>
      <c r="V28" s="70"/>
      <c r="W28" s="70"/>
      <c r="X28" s="70"/>
    </row>
    <row r="29" spans="1:24" ht="54" x14ac:dyDescent="0.25">
      <c r="A29" s="927"/>
      <c r="B29" s="17"/>
      <c r="C29" s="930"/>
      <c r="D29" s="70"/>
      <c r="E29" s="307" t="s">
        <v>2019</v>
      </c>
      <c r="F29" s="308" t="s">
        <v>1499</v>
      </c>
      <c r="G29" s="308">
        <v>995</v>
      </c>
      <c r="H29" s="308">
        <v>318</v>
      </c>
      <c r="I29" s="308">
        <v>73</v>
      </c>
      <c r="J29" s="309">
        <v>1.46</v>
      </c>
      <c r="K29" s="307" t="s">
        <v>148</v>
      </c>
      <c r="L29" s="308">
        <v>195</v>
      </c>
      <c r="M29" s="309">
        <v>200</v>
      </c>
      <c r="N29" s="307" t="s">
        <v>148</v>
      </c>
      <c r="O29" s="308">
        <v>159</v>
      </c>
      <c r="P29" s="309">
        <v>200</v>
      </c>
      <c r="Q29" s="308" t="s">
        <v>148</v>
      </c>
      <c r="R29" s="70"/>
      <c r="S29" s="70"/>
      <c r="T29" s="70"/>
      <c r="U29" s="70"/>
      <c r="V29" s="70"/>
      <c r="W29" s="70"/>
      <c r="X29" s="70"/>
    </row>
    <row r="30" spans="1:24" ht="54" x14ac:dyDescent="0.25">
      <c r="A30" s="927"/>
      <c r="B30" s="17"/>
      <c r="C30" s="930"/>
      <c r="D30" s="70"/>
      <c r="E30" s="307" t="s">
        <v>2020</v>
      </c>
      <c r="F30" s="308" t="s">
        <v>1499</v>
      </c>
      <c r="G30" s="308">
        <v>3252</v>
      </c>
      <c r="H30" s="308">
        <v>2465</v>
      </c>
      <c r="I30" s="308">
        <v>665</v>
      </c>
      <c r="J30" s="309">
        <v>150</v>
      </c>
      <c r="K30" s="307" t="s">
        <v>148</v>
      </c>
      <c r="L30" s="308">
        <v>900</v>
      </c>
      <c r="M30" s="309">
        <v>75</v>
      </c>
      <c r="N30" s="307" t="s">
        <v>148</v>
      </c>
      <c r="O30" s="308">
        <v>900</v>
      </c>
      <c r="P30" s="309">
        <v>75</v>
      </c>
      <c r="Q30" s="308" t="s">
        <v>148</v>
      </c>
      <c r="R30" s="70"/>
      <c r="S30" s="70"/>
      <c r="T30" s="70"/>
      <c r="U30" s="70"/>
      <c r="V30" s="70"/>
      <c r="W30" s="70"/>
      <c r="X30" s="70"/>
    </row>
    <row r="31" spans="1:24" x14ac:dyDescent="0.25">
      <c r="A31" s="927"/>
      <c r="B31" s="17"/>
      <c r="C31" s="930"/>
      <c r="D31" s="70"/>
      <c r="E31" s="307" t="s">
        <v>2021</v>
      </c>
      <c r="F31" s="308" t="s">
        <v>1499</v>
      </c>
      <c r="G31" s="308">
        <v>412</v>
      </c>
      <c r="H31" s="308">
        <v>282</v>
      </c>
      <c r="I31" s="308">
        <v>66</v>
      </c>
      <c r="J31" s="309" t="s">
        <v>28</v>
      </c>
      <c r="K31" s="307" t="s">
        <v>148</v>
      </c>
      <c r="L31" s="308">
        <v>108</v>
      </c>
      <c r="M31" s="309" t="s">
        <v>28</v>
      </c>
      <c r="N31" s="307" t="s">
        <v>148</v>
      </c>
      <c r="O31" s="308">
        <v>108</v>
      </c>
      <c r="P31" s="309" t="s">
        <v>28</v>
      </c>
      <c r="Q31" s="308" t="s">
        <v>148</v>
      </c>
      <c r="R31" s="70"/>
      <c r="S31" s="70"/>
      <c r="T31" s="70"/>
      <c r="U31" s="70"/>
      <c r="V31" s="70"/>
      <c r="W31" s="70"/>
      <c r="X31" s="70"/>
    </row>
    <row r="32" spans="1:24" x14ac:dyDescent="0.25">
      <c r="A32" s="927"/>
      <c r="B32" s="17"/>
      <c r="C32" s="930"/>
      <c r="D32" s="70"/>
      <c r="E32" s="307" t="s">
        <v>2022</v>
      </c>
      <c r="F32" s="308" t="s">
        <v>1499</v>
      </c>
      <c r="G32" s="308">
        <v>300</v>
      </c>
      <c r="H32" s="308">
        <v>111</v>
      </c>
      <c r="I32" s="308">
        <v>37</v>
      </c>
      <c r="J32" s="309">
        <v>17</v>
      </c>
      <c r="K32" s="307" t="s">
        <v>232</v>
      </c>
      <c r="L32" s="308">
        <v>37</v>
      </c>
      <c r="M32" s="309">
        <v>20</v>
      </c>
      <c r="N32" s="307" t="s">
        <v>232</v>
      </c>
      <c r="O32" s="308">
        <v>37</v>
      </c>
      <c r="P32" s="309">
        <v>20</v>
      </c>
      <c r="Q32" s="308" t="s">
        <v>232</v>
      </c>
      <c r="R32" s="70"/>
      <c r="S32" s="70"/>
      <c r="T32" s="70"/>
      <c r="U32" s="70"/>
      <c r="V32" s="70"/>
      <c r="W32" s="70"/>
      <c r="X32" s="70"/>
    </row>
    <row r="33" spans="1:24" ht="36" x14ac:dyDescent="0.25">
      <c r="A33" s="927"/>
      <c r="B33" s="17"/>
      <c r="C33" s="930"/>
      <c r="D33" s="70"/>
      <c r="E33" s="307" t="s">
        <v>2023</v>
      </c>
      <c r="F33" s="308" t="s">
        <v>1499</v>
      </c>
      <c r="G33" s="308">
        <v>2</v>
      </c>
      <c r="H33" s="308">
        <v>10</v>
      </c>
      <c r="I33" s="307">
        <v>4</v>
      </c>
      <c r="J33" s="309">
        <v>3951.58</v>
      </c>
      <c r="K33" s="308" t="s">
        <v>2024</v>
      </c>
      <c r="L33" s="307">
        <v>4</v>
      </c>
      <c r="M33" s="309">
        <v>4652.78</v>
      </c>
      <c r="N33" s="308" t="s">
        <v>2025</v>
      </c>
      <c r="O33" s="308">
        <v>2</v>
      </c>
      <c r="P33" s="309">
        <v>2057.8000000000002</v>
      </c>
      <c r="Q33" s="308" t="s">
        <v>2025</v>
      </c>
      <c r="R33" s="70"/>
      <c r="S33" s="70"/>
      <c r="T33" s="70"/>
      <c r="U33" s="70"/>
      <c r="V33" s="70"/>
      <c r="W33" s="70"/>
      <c r="X33" s="70"/>
    </row>
    <row r="34" spans="1:24" x14ac:dyDescent="0.25">
      <c r="A34" s="927"/>
      <c r="B34" s="17"/>
      <c r="C34" s="930"/>
      <c r="D34" s="70"/>
      <c r="E34" s="307" t="s">
        <v>1854</v>
      </c>
      <c r="F34" s="308" t="s">
        <v>1499</v>
      </c>
      <c r="G34" s="308">
        <v>65145</v>
      </c>
      <c r="H34" s="308">
        <v>10059</v>
      </c>
      <c r="I34" s="308">
        <v>3259</v>
      </c>
      <c r="J34" s="309">
        <v>9826.4599999999991</v>
      </c>
      <c r="K34" s="307" t="s">
        <v>75</v>
      </c>
      <c r="L34" s="308">
        <v>3300</v>
      </c>
      <c r="M34" s="309"/>
      <c r="N34" s="307" t="s">
        <v>75</v>
      </c>
      <c r="O34" s="308">
        <v>3500</v>
      </c>
      <c r="P34" s="309"/>
      <c r="Q34" s="308" t="s">
        <v>75</v>
      </c>
      <c r="R34" s="70"/>
      <c r="S34" s="70"/>
      <c r="T34" s="70"/>
      <c r="U34" s="70"/>
      <c r="V34" s="70"/>
      <c r="W34" s="70"/>
      <c r="X34" s="70"/>
    </row>
    <row r="35" spans="1:24" x14ac:dyDescent="0.25">
      <c r="A35" s="927"/>
      <c r="B35" s="17"/>
      <c r="C35" s="930"/>
      <c r="D35" s="70"/>
      <c r="E35" s="307" t="s">
        <v>2026</v>
      </c>
      <c r="F35" s="308" t="s">
        <v>1499</v>
      </c>
      <c r="G35" s="308">
        <v>1742</v>
      </c>
      <c r="H35" s="308">
        <v>50500</v>
      </c>
      <c r="I35" s="312"/>
      <c r="J35" s="309"/>
      <c r="K35" s="307" t="s">
        <v>148</v>
      </c>
      <c r="L35" s="308">
        <v>25000</v>
      </c>
      <c r="M35" s="309">
        <v>10000</v>
      </c>
      <c r="N35" s="307" t="s">
        <v>148</v>
      </c>
      <c r="O35" s="308">
        <v>25500</v>
      </c>
      <c r="P35" s="309">
        <v>11000</v>
      </c>
      <c r="Q35" s="308" t="s">
        <v>148</v>
      </c>
      <c r="R35" s="70"/>
      <c r="S35" s="70"/>
      <c r="T35" s="70"/>
      <c r="U35" s="70"/>
      <c r="V35" s="70"/>
      <c r="W35" s="70"/>
      <c r="X35" s="70"/>
    </row>
    <row r="36" spans="1:24" ht="36" x14ac:dyDescent="0.25">
      <c r="A36" s="927">
        <v>8.3000000000000007</v>
      </c>
      <c r="B36" s="925" t="s">
        <v>2027</v>
      </c>
      <c r="C36" s="933" t="s">
        <v>2028</v>
      </c>
      <c r="D36" s="931" t="s">
        <v>2029</v>
      </c>
      <c r="E36" s="925" t="s">
        <v>2030</v>
      </c>
      <c r="F36" s="80" t="s">
        <v>2031</v>
      </c>
      <c r="G36" s="18" t="s">
        <v>1859</v>
      </c>
      <c r="H36" s="70"/>
      <c r="I36" s="18">
        <v>3.5</v>
      </c>
      <c r="J36" s="245">
        <v>3.6</v>
      </c>
      <c r="K36" s="18">
        <v>3.53</v>
      </c>
      <c r="L36" s="18" t="s">
        <v>2032</v>
      </c>
      <c r="M36" s="298"/>
      <c r="N36" s="18">
        <v>3.5750000000000002</v>
      </c>
      <c r="O36" s="18" t="s">
        <v>2032</v>
      </c>
      <c r="P36" s="298"/>
      <c r="Q36" s="18">
        <v>3.6</v>
      </c>
      <c r="R36" s="18" t="s">
        <v>2033</v>
      </c>
      <c r="S36" s="18"/>
      <c r="T36" s="70"/>
      <c r="U36" s="18"/>
      <c r="V36" s="18"/>
      <c r="W36" s="18"/>
      <c r="X36" s="18"/>
    </row>
    <row r="37" spans="1:24" ht="36" x14ac:dyDescent="0.25">
      <c r="A37" s="927"/>
      <c r="B37" s="925"/>
      <c r="C37" s="933"/>
      <c r="D37" s="931"/>
      <c r="E37" s="925"/>
      <c r="F37" s="80" t="s">
        <v>2034</v>
      </c>
      <c r="G37" s="18"/>
      <c r="H37" s="70"/>
      <c r="I37" s="18">
        <v>2.95</v>
      </c>
      <c r="J37" s="245">
        <v>3.01</v>
      </c>
      <c r="K37" s="18">
        <v>2.97</v>
      </c>
      <c r="L37" s="18" t="s">
        <v>2016</v>
      </c>
      <c r="M37" s="298"/>
      <c r="N37" s="18">
        <v>2.99</v>
      </c>
      <c r="O37" s="18" t="s">
        <v>2032</v>
      </c>
      <c r="P37" s="298"/>
      <c r="Q37" s="18">
        <v>3.01</v>
      </c>
      <c r="R37" s="18" t="s">
        <v>2032</v>
      </c>
      <c r="S37" s="18"/>
      <c r="T37" s="70"/>
      <c r="U37" s="18"/>
      <c r="V37" s="18"/>
      <c r="W37" s="18"/>
      <c r="X37" s="18"/>
    </row>
    <row r="38" spans="1:24" ht="36" x14ac:dyDescent="0.25">
      <c r="A38" s="927"/>
      <c r="B38" s="925"/>
      <c r="C38" s="933"/>
      <c r="D38" s="931"/>
      <c r="E38" s="925"/>
      <c r="F38" s="80" t="s">
        <v>2035</v>
      </c>
      <c r="G38" s="18"/>
      <c r="H38" s="70"/>
      <c r="I38" s="18">
        <v>0.05</v>
      </c>
      <c r="J38" s="245">
        <v>5.5E-2</v>
      </c>
      <c r="K38" s="18">
        <v>5.1999999999999998E-2</v>
      </c>
      <c r="L38" s="18" t="s">
        <v>2016</v>
      </c>
      <c r="M38" s="298"/>
      <c r="N38" s="18">
        <v>5.3999999999999999E-2</v>
      </c>
      <c r="O38" s="18" t="s">
        <v>2032</v>
      </c>
      <c r="P38" s="298"/>
      <c r="Q38" s="18">
        <v>5.5E-2</v>
      </c>
      <c r="R38" s="18" t="s">
        <v>2032</v>
      </c>
      <c r="S38" s="18"/>
      <c r="T38" s="70"/>
      <c r="U38" s="18"/>
      <c r="V38" s="18"/>
      <c r="W38" s="18"/>
      <c r="X38" s="18"/>
    </row>
    <row r="39" spans="1:24" ht="72" x14ac:dyDescent="0.25">
      <c r="A39" s="927"/>
      <c r="B39" s="925"/>
      <c r="C39" s="932" t="s">
        <v>175</v>
      </c>
      <c r="D39" s="99" t="s">
        <v>176</v>
      </c>
      <c r="E39" s="80" t="s">
        <v>177</v>
      </c>
      <c r="F39" s="80"/>
      <c r="G39" s="48" t="s">
        <v>118</v>
      </c>
      <c r="H39" s="48">
        <v>428</v>
      </c>
      <c r="I39" s="48">
        <v>450</v>
      </c>
      <c r="J39" s="305">
        <v>428</v>
      </c>
      <c r="K39" s="21">
        <v>52</v>
      </c>
      <c r="L39" s="48" t="s">
        <v>148</v>
      </c>
      <c r="M39" s="305">
        <v>400</v>
      </c>
      <c r="N39" s="21">
        <v>103.5</v>
      </c>
      <c r="O39" s="48" t="s">
        <v>148</v>
      </c>
      <c r="P39" s="305">
        <v>450</v>
      </c>
      <c r="Q39" s="21">
        <v>105</v>
      </c>
      <c r="R39" s="48" t="s">
        <v>148</v>
      </c>
      <c r="S39" s="100" t="s">
        <v>172</v>
      </c>
      <c r="T39" s="100" t="s">
        <v>172</v>
      </c>
      <c r="U39" s="100" t="s">
        <v>172</v>
      </c>
      <c r="V39" s="103" t="s">
        <v>173</v>
      </c>
      <c r="W39" s="103" t="s">
        <v>30</v>
      </c>
      <c r="X39" s="103" t="s">
        <v>174</v>
      </c>
    </row>
    <row r="40" spans="1:24" ht="54" x14ac:dyDescent="0.25">
      <c r="A40" s="927"/>
      <c r="B40" s="925"/>
      <c r="C40" s="932"/>
      <c r="D40" s="933" t="s">
        <v>2036</v>
      </c>
      <c r="E40" s="31" t="s">
        <v>2037</v>
      </c>
      <c r="F40" s="31"/>
      <c r="G40" s="100" t="s">
        <v>118</v>
      </c>
      <c r="H40" s="100">
        <v>22876</v>
      </c>
      <c r="I40" s="100">
        <v>28305</v>
      </c>
      <c r="J40" s="305">
        <v>22876</v>
      </c>
      <c r="K40" s="100" t="s">
        <v>172</v>
      </c>
      <c r="L40" s="100" t="s">
        <v>172</v>
      </c>
      <c r="M40" s="305">
        <v>25520</v>
      </c>
      <c r="N40" s="100" t="s">
        <v>172</v>
      </c>
      <c r="O40" s="100" t="s">
        <v>172</v>
      </c>
      <c r="P40" s="305">
        <v>28000</v>
      </c>
      <c r="Q40" s="100" t="s">
        <v>172</v>
      </c>
      <c r="R40" s="100" t="s">
        <v>172</v>
      </c>
      <c r="S40" s="100" t="s">
        <v>172</v>
      </c>
      <c r="T40" s="100" t="s">
        <v>172</v>
      </c>
      <c r="U40" s="100" t="s">
        <v>172</v>
      </c>
      <c r="V40" s="103" t="s">
        <v>173</v>
      </c>
      <c r="W40" s="103" t="s">
        <v>30</v>
      </c>
      <c r="X40" s="103" t="s">
        <v>174</v>
      </c>
    </row>
    <row r="41" spans="1:24" ht="36" x14ac:dyDescent="0.25">
      <c r="A41" s="927"/>
      <c r="B41" s="925"/>
      <c r="C41" s="932"/>
      <c r="D41" s="933"/>
      <c r="E41" s="31" t="s">
        <v>2038</v>
      </c>
      <c r="F41" s="31"/>
      <c r="G41" s="100"/>
      <c r="H41" s="100"/>
      <c r="I41" s="100"/>
      <c r="J41" s="305"/>
      <c r="K41" s="100"/>
      <c r="L41" s="100"/>
      <c r="M41" s="305"/>
      <c r="N41" s="100"/>
      <c r="O41" s="100"/>
      <c r="P41" s="305"/>
      <c r="Q41" s="100"/>
      <c r="R41" s="100"/>
      <c r="S41" s="100"/>
      <c r="T41" s="100"/>
      <c r="U41" s="100"/>
      <c r="V41" s="100"/>
      <c r="W41" s="100"/>
      <c r="X41" s="100"/>
    </row>
    <row r="42" spans="1:24" ht="36" x14ac:dyDescent="0.25">
      <c r="A42" s="927"/>
      <c r="B42" s="925"/>
      <c r="C42" s="932"/>
      <c r="D42" s="933"/>
      <c r="E42" s="31" t="s">
        <v>2039</v>
      </c>
      <c r="F42" s="31"/>
      <c r="G42" s="100"/>
      <c r="H42" s="100"/>
      <c r="I42" s="100"/>
      <c r="J42" s="305"/>
      <c r="K42" s="100"/>
      <c r="L42" s="100"/>
      <c r="M42" s="305"/>
      <c r="N42" s="100"/>
      <c r="O42" s="100"/>
      <c r="P42" s="305"/>
      <c r="Q42" s="100"/>
      <c r="R42" s="100"/>
      <c r="S42" s="100"/>
      <c r="T42" s="100"/>
      <c r="U42" s="100"/>
      <c r="V42" s="100"/>
      <c r="W42" s="100"/>
      <c r="X42" s="100"/>
    </row>
    <row r="43" spans="1:24" ht="270" x14ac:dyDescent="0.25">
      <c r="A43" s="927"/>
      <c r="B43" s="925"/>
      <c r="C43" s="121" t="s">
        <v>393</v>
      </c>
      <c r="D43" s="80" t="s">
        <v>413</v>
      </c>
      <c r="E43" s="80" t="s">
        <v>414</v>
      </c>
      <c r="F43" s="80"/>
      <c r="G43" s="48" t="s">
        <v>392</v>
      </c>
      <c r="H43" s="48"/>
      <c r="I43" s="18">
        <v>150</v>
      </c>
      <c r="J43" s="245">
        <v>50</v>
      </c>
      <c r="K43" s="48">
        <v>82.5</v>
      </c>
      <c r="L43" s="48" t="s">
        <v>148</v>
      </c>
      <c r="M43" s="245">
        <v>50</v>
      </c>
      <c r="N43" s="48">
        <v>82.5</v>
      </c>
      <c r="O43" s="48" t="s">
        <v>148</v>
      </c>
      <c r="P43" s="245">
        <v>50</v>
      </c>
      <c r="Q43" s="48">
        <v>82.5</v>
      </c>
      <c r="R43" s="48" t="s">
        <v>148</v>
      </c>
      <c r="S43" s="48"/>
      <c r="T43" s="48"/>
      <c r="U43" s="48"/>
      <c r="V43" s="18" t="s">
        <v>185</v>
      </c>
      <c r="W43" s="18" t="s">
        <v>30</v>
      </c>
      <c r="X43" s="18" t="s">
        <v>393</v>
      </c>
    </row>
    <row r="44" spans="1:24" ht="54" x14ac:dyDescent="0.25">
      <c r="A44" s="927"/>
      <c r="B44" s="925"/>
      <c r="C44" s="933" t="s">
        <v>2040</v>
      </c>
      <c r="D44" s="78" t="s">
        <v>2041</v>
      </c>
      <c r="E44" s="78"/>
      <c r="F44" s="78"/>
      <c r="G44" s="313" t="s">
        <v>2042</v>
      </c>
      <c r="H44" s="313" t="s">
        <v>2043</v>
      </c>
      <c r="I44" s="313">
        <v>1140.69</v>
      </c>
      <c r="J44" s="309">
        <v>200</v>
      </c>
      <c r="K44" s="313">
        <v>387</v>
      </c>
      <c r="L44" s="313" t="s">
        <v>2044</v>
      </c>
      <c r="M44" s="309">
        <v>450</v>
      </c>
      <c r="N44" s="313">
        <v>871</v>
      </c>
      <c r="O44" s="313" t="s">
        <v>2044</v>
      </c>
      <c r="P44" s="309">
        <v>490.69</v>
      </c>
      <c r="Q44" s="313">
        <v>949.81</v>
      </c>
      <c r="R44" s="313" t="s">
        <v>2044</v>
      </c>
      <c r="S44" s="70"/>
      <c r="T44" s="48"/>
      <c r="U44" s="48"/>
      <c r="V44" s="313"/>
      <c r="W44" s="313"/>
      <c r="X44" s="313" t="s">
        <v>2045</v>
      </c>
    </row>
    <row r="45" spans="1:24" ht="36" x14ac:dyDescent="0.25">
      <c r="A45" s="927"/>
      <c r="B45" s="925"/>
      <c r="C45" s="933"/>
      <c r="D45" s="78" t="s">
        <v>2046</v>
      </c>
      <c r="E45" s="78"/>
      <c r="F45" s="78"/>
      <c r="G45" s="313" t="s">
        <v>2042</v>
      </c>
      <c r="H45" s="313" t="s">
        <v>2043</v>
      </c>
      <c r="I45" s="313">
        <v>1144.0999999999999</v>
      </c>
      <c r="J45" s="309">
        <v>250</v>
      </c>
      <c r="K45" s="313">
        <v>331</v>
      </c>
      <c r="L45" s="313" t="s">
        <v>2044</v>
      </c>
      <c r="M45" s="309">
        <v>450</v>
      </c>
      <c r="N45" s="313">
        <v>994</v>
      </c>
      <c r="O45" s="313" t="s">
        <v>2044</v>
      </c>
      <c r="P45" s="309">
        <v>444</v>
      </c>
      <c r="Q45" s="313">
        <v>978</v>
      </c>
      <c r="R45" s="313" t="s">
        <v>2044</v>
      </c>
      <c r="S45" s="70"/>
      <c r="T45" s="48"/>
      <c r="U45" s="48"/>
      <c r="V45" s="313"/>
      <c r="W45" s="313"/>
      <c r="X45" s="313" t="s">
        <v>2045</v>
      </c>
    </row>
    <row r="46" spans="1:24" ht="54" x14ac:dyDescent="0.25">
      <c r="A46" s="927"/>
      <c r="B46" s="925"/>
      <c r="C46" s="933"/>
      <c r="D46" s="78" t="s">
        <v>2047</v>
      </c>
      <c r="E46" s="78"/>
      <c r="F46" s="78"/>
      <c r="G46" s="313" t="s">
        <v>2042</v>
      </c>
      <c r="H46" s="313" t="s">
        <v>2043</v>
      </c>
      <c r="I46" s="313">
        <v>145.79</v>
      </c>
      <c r="J46" s="309">
        <v>65</v>
      </c>
      <c r="K46" s="313">
        <v>41</v>
      </c>
      <c r="L46" s="313" t="s">
        <v>2044</v>
      </c>
      <c r="M46" s="309">
        <v>80</v>
      </c>
      <c r="N46" s="313">
        <v>51</v>
      </c>
      <c r="O46" s="313" t="s">
        <v>2044</v>
      </c>
      <c r="P46" s="309">
        <v>0</v>
      </c>
      <c r="Q46" s="313">
        <v>0</v>
      </c>
      <c r="R46" s="313" t="s">
        <v>2044</v>
      </c>
      <c r="S46" s="70"/>
      <c r="T46" s="48"/>
      <c r="U46" s="48"/>
      <c r="V46" s="313"/>
      <c r="W46" s="313"/>
      <c r="X46" s="313" t="s">
        <v>2045</v>
      </c>
    </row>
    <row r="47" spans="1:24" ht="36" x14ac:dyDescent="0.25">
      <c r="A47" s="927"/>
      <c r="B47" s="925"/>
      <c r="C47" s="933"/>
      <c r="D47" s="78" t="s">
        <v>2048</v>
      </c>
      <c r="E47" s="78"/>
      <c r="F47" s="78"/>
      <c r="G47" s="313" t="s">
        <v>2042</v>
      </c>
      <c r="H47" s="313" t="s">
        <v>2043</v>
      </c>
      <c r="I47" s="313">
        <v>250</v>
      </c>
      <c r="J47" s="309">
        <v>10</v>
      </c>
      <c r="K47" s="313">
        <v>50</v>
      </c>
      <c r="L47" s="313" t="s">
        <v>2044</v>
      </c>
      <c r="M47" s="309">
        <v>10</v>
      </c>
      <c r="N47" s="313">
        <v>100</v>
      </c>
      <c r="O47" s="313" t="s">
        <v>2044</v>
      </c>
      <c r="P47" s="309">
        <v>10</v>
      </c>
      <c r="Q47" s="313">
        <v>100</v>
      </c>
      <c r="R47" s="313" t="s">
        <v>2044</v>
      </c>
      <c r="S47" s="70"/>
      <c r="T47" s="48"/>
      <c r="U47" s="48"/>
      <c r="V47" s="313"/>
      <c r="W47" s="313"/>
      <c r="X47" s="313" t="s">
        <v>2045</v>
      </c>
    </row>
    <row r="48" spans="1:24" ht="54" x14ac:dyDescent="0.25">
      <c r="A48" s="927"/>
      <c r="B48" s="925"/>
      <c r="C48" s="933"/>
      <c r="D48" s="78" t="s">
        <v>2049</v>
      </c>
      <c r="E48" s="78"/>
      <c r="F48" s="78"/>
      <c r="G48" s="313" t="s">
        <v>2042</v>
      </c>
      <c r="H48" s="313" t="s">
        <v>2043</v>
      </c>
      <c r="I48" s="313">
        <v>250</v>
      </c>
      <c r="J48" s="309">
        <v>125</v>
      </c>
      <c r="K48" s="313">
        <v>36</v>
      </c>
      <c r="L48" s="313" t="s">
        <v>2044</v>
      </c>
      <c r="M48" s="309">
        <v>100</v>
      </c>
      <c r="N48" s="313">
        <v>29</v>
      </c>
      <c r="O48" s="313" t="s">
        <v>2044</v>
      </c>
      <c r="P48" s="309">
        <v>25</v>
      </c>
      <c r="Q48" s="313">
        <v>8</v>
      </c>
      <c r="R48" s="313" t="s">
        <v>2044</v>
      </c>
      <c r="S48" s="70"/>
      <c r="T48" s="48"/>
      <c r="U48" s="48"/>
      <c r="V48" s="313"/>
      <c r="W48" s="313"/>
      <c r="X48" s="313" t="s">
        <v>2045</v>
      </c>
    </row>
    <row r="49" spans="1:24" ht="36" x14ac:dyDescent="0.25">
      <c r="A49" s="927"/>
      <c r="B49" s="925"/>
      <c r="C49" s="933"/>
      <c r="D49" s="78" t="s">
        <v>2050</v>
      </c>
      <c r="E49" s="78" t="s">
        <v>2051</v>
      </c>
      <c r="F49" s="78"/>
      <c r="G49" s="313" t="s">
        <v>2042</v>
      </c>
      <c r="H49" s="313">
        <v>200</v>
      </c>
      <c r="I49" s="313">
        <v>200</v>
      </c>
      <c r="J49" s="309">
        <v>200</v>
      </c>
      <c r="K49" s="313">
        <v>14624</v>
      </c>
      <c r="L49" s="313" t="s">
        <v>2052</v>
      </c>
      <c r="M49" s="309">
        <v>200</v>
      </c>
      <c r="N49" s="313">
        <v>14624</v>
      </c>
      <c r="O49" s="313" t="s">
        <v>2052</v>
      </c>
      <c r="P49" s="309">
        <v>200</v>
      </c>
      <c r="Q49" s="313">
        <v>14624</v>
      </c>
      <c r="R49" s="313" t="s">
        <v>2052</v>
      </c>
      <c r="S49" s="70"/>
      <c r="T49" s="48"/>
      <c r="U49" s="48"/>
      <c r="V49" s="110"/>
      <c r="W49" s="110"/>
      <c r="X49" s="313" t="s">
        <v>2045</v>
      </c>
    </row>
    <row r="50" spans="1:24" ht="108" x14ac:dyDescent="0.25">
      <c r="A50" s="927"/>
      <c r="B50" s="925"/>
      <c r="C50" s="933"/>
      <c r="D50" s="78" t="s">
        <v>2053</v>
      </c>
      <c r="E50" s="78" t="s">
        <v>28</v>
      </c>
      <c r="F50" s="78"/>
      <c r="G50" s="313" t="s">
        <v>2042</v>
      </c>
      <c r="H50" s="313">
        <v>508</v>
      </c>
      <c r="I50" s="313">
        <v>1000</v>
      </c>
      <c r="J50" s="309">
        <v>508</v>
      </c>
      <c r="K50" s="313" t="s">
        <v>28</v>
      </c>
      <c r="L50" s="313" t="s">
        <v>148</v>
      </c>
      <c r="M50" s="309" t="s">
        <v>28</v>
      </c>
      <c r="N50" s="313">
        <v>17500</v>
      </c>
      <c r="O50" s="313" t="s">
        <v>148</v>
      </c>
      <c r="P50" s="309">
        <v>1000</v>
      </c>
      <c r="Q50" s="313" t="s">
        <v>2054</v>
      </c>
      <c r="R50" s="313" t="s">
        <v>148</v>
      </c>
      <c r="S50" s="70"/>
      <c r="T50" s="48"/>
      <c r="U50" s="48"/>
      <c r="V50" s="313" t="s">
        <v>28</v>
      </c>
      <c r="W50" s="313" t="s">
        <v>28</v>
      </c>
      <c r="X50" s="313" t="s">
        <v>2045</v>
      </c>
    </row>
    <row r="51" spans="1:24" ht="54" x14ac:dyDescent="0.25">
      <c r="A51" s="927"/>
      <c r="B51" s="925"/>
      <c r="C51" s="933"/>
      <c r="D51" s="78" t="s">
        <v>2055</v>
      </c>
      <c r="E51" s="78" t="s">
        <v>1933</v>
      </c>
      <c r="F51" s="78"/>
      <c r="G51" s="313" t="s">
        <v>2056</v>
      </c>
      <c r="H51" s="313">
        <v>275.5</v>
      </c>
      <c r="I51" s="313">
        <v>1172.4000000000001</v>
      </c>
      <c r="J51" s="309"/>
      <c r="K51" s="313"/>
      <c r="L51" s="313"/>
      <c r="M51" s="309"/>
      <c r="N51" s="313"/>
      <c r="O51" s="313"/>
      <c r="P51" s="309"/>
      <c r="Q51" s="313"/>
      <c r="R51" s="313"/>
      <c r="S51" s="70"/>
      <c r="T51" s="48"/>
      <c r="U51" s="48"/>
      <c r="V51" s="313"/>
      <c r="W51" s="313"/>
      <c r="X51" s="313" t="s">
        <v>2045</v>
      </c>
    </row>
    <row r="52" spans="1:24" ht="90" x14ac:dyDescent="0.25">
      <c r="A52" s="927"/>
      <c r="B52" s="925"/>
      <c r="C52" s="933"/>
      <c r="D52" s="78" t="s">
        <v>2057</v>
      </c>
      <c r="E52" s="78" t="s">
        <v>1933</v>
      </c>
      <c r="F52" s="78"/>
      <c r="G52" s="313" t="s">
        <v>2042</v>
      </c>
      <c r="H52" s="313" t="s">
        <v>2043</v>
      </c>
      <c r="I52" s="313">
        <v>1000</v>
      </c>
      <c r="J52" s="309">
        <v>200</v>
      </c>
      <c r="K52" s="313">
        <v>120</v>
      </c>
      <c r="L52" s="313" t="s">
        <v>2044</v>
      </c>
      <c r="M52" s="309">
        <v>400</v>
      </c>
      <c r="N52" s="313">
        <v>240</v>
      </c>
      <c r="O52" s="313" t="s">
        <v>2044</v>
      </c>
      <c r="P52" s="309">
        <v>400</v>
      </c>
      <c r="Q52" s="313">
        <v>247</v>
      </c>
      <c r="R52" s="313" t="s">
        <v>2044</v>
      </c>
      <c r="S52" s="70"/>
      <c r="T52" s="48"/>
      <c r="U52" s="48"/>
      <c r="V52" s="313"/>
      <c r="W52" s="313"/>
      <c r="X52" s="313" t="s">
        <v>2045</v>
      </c>
    </row>
    <row r="53" spans="1:24" ht="90" x14ac:dyDescent="0.25">
      <c r="A53" s="927"/>
      <c r="B53" s="925"/>
      <c r="C53" s="933"/>
      <c r="D53" s="78" t="s">
        <v>2058</v>
      </c>
      <c r="E53" s="78" t="s">
        <v>1933</v>
      </c>
      <c r="F53" s="78"/>
      <c r="G53" s="313" t="s">
        <v>2042</v>
      </c>
      <c r="H53" s="313" t="s">
        <v>2043</v>
      </c>
      <c r="I53" s="313">
        <v>2500</v>
      </c>
      <c r="J53" s="309">
        <v>0</v>
      </c>
      <c r="K53" s="313">
        <v>0</v>
      </c>
      <c r="L53" s="313" t="s">
        <v>2044</v>
      </c>
      <c r="M53" s="309">
        <v>1250</v>
      </c>
      <c r="N53" s="313">
        <v>750</v>
      </c>
      <c r="O53" s="313" t="s">
        <v>2044</v>
      </c>
      <c r="P53" s="309">
        <v>1250</v>
      </c>
      <c r="Q53" s="313">
        <v>750</v>
      </c>
      <c r="R53" s="313" t="s">
        <v>2044</v>
      </c>
      <c r="S53" s="70"/>
      <c r="T53" s="48"/>
      <c r="U53" s="48"/>
      <c r="V53" s="313"/>
      <c r="W53" s="313"/>
      <c r="X53" s="313" t="s">
        <v>2045</v>
      </c>
    </row>
    <row r="54" spans="1:24" ht="72" x14ac:dyDescent="0.25">
      <c r="A54" s="927"/>
      <c r="B54" s="925"/>
      <c r="C54" s="933"/>
      <c r="D54" s="78" t="s">
        <v>2059</v>
      </c>
      <c r="E54" s="78" t="s">
        <v>1933</v>
      </c>
      <c r="F54" s="78"/>
      <c r="G54" s="313" t="s">
        <v>2042</v>
      </c>
      <c r="H54" s="313" t="s">
        <v>2043</v>
      </c>
      <c r="I54" s="313">
        <v>1192</v>
      </c>
      <c r="J54" s="309">
        <v>40</v>
      </c>
      <c r="K54" s="313">
        <v>0</v>
      </c>
      <c r="L54" s="313" t="s">
        <v>2044</v>
      </c>
      <c r="M54" s="309">
        <v>0</v>
      </c>
      <c r="N54" s="313">
        <v>40</v>
      </c>
      <c r="O54" s="313" t="s">
        <v>2044</v>
      </c>
      <c r="P54" s="309">
        <v>0</v>
      </c>
      <c r="Q54" s="313">
        <v>35</v>
      </c>
      <c r="R54" s="313" t="s">
        <v>2044</v>
      </c>
      <c r="S54" s="70"/>
      <c r="T54" s="48"/>
      <c r="U54" s="48"/>
      <c r="V54" s="313"/>
      <c r="W54" s="313"/>
      <c r="X54" s="313" t="s">
        <v>2045</v>
      </c>
    </row>
    <row r="55" spans="1:24" ht="36" x14ac:dyDescent="0.25">
      <c r="A55" s="927"/>
      <c r="B55" s="925"/>
      <c r="C55" s="924" t="s">
        <v>1999</v>
      </c>
      <c r="D55" s="17" t="s">
        <v>2060</v>
      </c>
      <c r="E55" s="314" t="s">
        <v>2023</v>
      </c>
      <c r="F55" s="308"/>
      <c r="G55" s="308" t="s">
        <v>1499</v>
      </c>
      <c r="H55" s="308">
        <v>2</v>
      </c>
      <c r="I55" s="308">
        <v>10</v>
      </c>
      <c r="J55" s="309">
        <v>4</v>
      </c>
      <c r="K55" s="308">
        <v>3951.58</v>
      </c>
      <c r="L55" s="308" t="s">
        <v>2024</v>
      </c>
      <c r="M55" s="309">
        <v>4</v>
      </c>
      <c r="N55" s="308">
        <v>4652.78</v>
      </c>
      <c r="O55" s="308" t="s">
        <v>2025</v>
      </c>
      <c r="P55" s="309">
        <v>2</v>
      </c>
      <c r="Q55" s="308">
        <v>2057.8000000000002</v>
      </c>
      <c r="R55" s="308" t="s">
        <v>2025</v>
      </c>
      <c r="S55" s="70"/>
      <c r="T55" s="70"/>
      <c r="U55" s="70"/>
      <c r="V55" s="70"/>
      <c r="W55" s="70"/>
      <c r="X55" s="70"/>
    </row>
    <row r="56" spans="1:24" ht="36" x14ac:dyDescent="0.25">
      <c r="A56" s="927"/>
      <c r="B56" s="925"/>
      <c r="C56" s="924"/>
      <c r="D56" s="17" t="s">
        <v>2061</v>
      </c>
      <c r="E56" s="314" t="s">
        <v>1854</v>
      </c>
      <c r="F56" s="308"/>
      <c r="G56" s="308" t="s">
        <v>1499</v>
      </c>
      <c r="H56" s="308">
        <v>65145</v>
      </c>
      <c r="I56" s="308">
        <v>10059</v>
      </c>
      <c r="J56" s="309">
        <v>3259</v>
      </c>
      <c r="K56" s="308">
        <v>9826.4599999999991</v>
      </c>
      <c r="L56" s="308" t="s">
        <v>75</v>
      </c>
      <c r="M56" s="309">
        <v>3300</v>
      </c>
      <c r="N56" s="308"/>
      <c r="O56" s="308" t="s">
        <v>75</v>
      </c>
      <c r="P56" s="309">
        <v>3500</v>
      </c>
      <c r="Q56" s="308"/>
      <c r="R56" s="308" t="s">
        <v>75</v>
      </c>
      <c r="S56" s="70"/>
      <c r="T56" s="70"/>
      <c r="U56" s="70"/>
      <c r="V56" s="70"/>
      <c r="W56" s="70"/>
      <c r="X56" s="70"/>
    </row>
    <row r="57" spans="1:24" ht="36" x14ac:dyDescent="0.25">
      <c r="A57" s="927"/>
      <c r="B57" s="925"/>
      <c r="C57" s="924"/>
      <c r="D57" s="17" t="s">
        <v>2061</v>
      </c>
      <c r="E57" s="314" t="s">
        <v>2026</v>
      </c>
      <c r="F57" s="308"/>
      <c r="G57" s="308" t="s">
        <v>1499</v>
      </c>
      <c r="H57" s="308">
        <v>1742</v>
      </c>
      <c r="I57" s="308">
        <v>50500</v>
      </c>
      <c r="J57" s="315"/>
      <c r="K57" s="308"/>
      <c r="L57" s="308" t="s">
        <v>148</v>
      </c>
      <c r="M57" s="309">
        <v>25000</v>
      </c>
      <c r="N57" s="308">
        <v>10000</v>
      </c>
      <c r="O57" s="308" t="s">
        <v>148</v>
      </c>
      <c r="P57" s="309">
        <v>25500</v>
      </c>
      <c r="Q57" s="308">
        <v>11000</v>
      </c>
      <c r="R57" s="308" t="s">
        <v>148</v>
      </c>
      <c r="S57" s="70"/>
      <c r="T57" s="70"/>
      <c r="U57" s="70"/>
      <c r="V57" s="70"/>
      <c r="W57" s="70"/>
      <c r="X57" s="70"/>
    </row>
    <row r="58" spans="1:24" ht="288" x14ac:dyDescent="0.25">
      <c r="A58" s="927">
        <v>8.4</v>
      </c>
      <c r="B58" s="17" t="s">
        <v>2062</v>
      </c>
      <c r="C58" s="31" t="s">
        <v>2028</v>
      </c>
      <c r="D58" s="80" t="s">
        <v>2063</v>
      </c>
      <c r="E58" s="80" t="s">
        <v>2064</v>
      </c>
      <c r="F58" s="18" t="s">
        <v>2065</v>
      </c>
      <c r="G58" s="18">
        <v>1000</v>
      </c>
      <c r="H58" s="18"/>
      <c r="I58" s="18">
        <v>1200</v>
      </c>
      <c r="J58" s="245"/>
      <c r="K58" s="18" t="s">
        <v>2033</v>
      </c>
      <c r="L58" s="18">
        <v>1400</v>
      </c>
      <c r="M58" s="245"/>
      <c r="N58" s="18" t="s">
        <v>2032</v>
      </c>
      <c r="O58" s="18">
        <v>1600</v>
      </c>
      <c r="P58" s="245"/>
      <c r="Q58" s="18"/>
      <c r="R58" s="18" t="s">
        <v>2032</v>
      </c>
      <c r="S58" s="18"/>
      <c r="T58" s="18"/>
      <c r="U58" s="18"/>
      <c r="V58" s="18"/>
      <c r="W58" s="18" t="s">
        <v>174</v>
      </c>
      <c r="X58" s="18" t="s">
        <v>2066</v>
      </c>
    </row>
    <row r="59" spans="1:24" ht="162" x14ac:dyDescent="0.25">
      <c r="A59" s="927"/>
      <c r="B59" s="17"/>
      <c r="C59" s="120" t="s">
        <v>175</v>
      </c>
      <c r="D59" s="31" t="s">
        <v>2067</v>
      </c>
      <c r="E59" s="31" t="s">
        <v>2068</v>
      </c>
      <c r="F59" s="100" t="s">
        <v>2069</v>
      </c>
      <c r="G59" s="100">
        <v>4000</v>
      </c>
      <c r="H59" s="100">
        <v>8100</v>
      </c>
      <c r="I59" s="100">
        <v>4000</v>
      </c>
      <c r="J59" s="305" t="s">
        <v>172</v>
      </c>
      <c r="K59" s="100" t="s">
        <v>172</v>
      </c>
      <c r="L59" s="100">
        <v>7300</v>
      </c>
      <c r="M59" s="301">
        <v>36.6</v>
      </c>
      <c r="N59" s="100" t="s">
        <v>148</v>
      </c>
      <c r="O59" s="100">
        <v>8100</v>
      </c>
      <c r="P59" s="301">
        <v>38</v>
      </c>
      <c r="Q59" s="100" t="s">
        <v>148</v>
      </c>
      <c r="R59" s="100" t="s">
        <v>172</v>
      </c>
      <c r="S59" s="100" t="s">
        <v>172</v>
      </c>
      <c r="T59" s="100" t="s">
        <v>172</v>
      </c>
      <c r="U59" s="103" t="s">
        <v>173</v>
      </c>
      <c r="V59" s="103" t="s">
        <v>30</v>
      </c>
      <c r="W59" s="103" t="s">
        <v>174</v>
      </c>
      <c r="X59" s="103" t="s">
        <v>172</v>
      </c>
    </row>
    <row r="60" spans="1:24" ht="144" x14ac:dyDescent="0.25">
      <c r="A60" s="928">
        <v>8.5</v>
      </c>
      <c r="B60" s="31" t="s">
        <v>2070</v>
      </c>
      <c r="C60" s="930" t="s">
        <v>2071</v>
      </c>
      <c r="D60" s="80" t="s">
        <v>1857</v>
      </c>
      <c r="E60" s="80" t="s">
        <v>1858</v>
      </c>
      <c r="F60" s="18" t="s">
        <v>1859</v>
      </c>
      <c r="G60" s="18">
        <v>2.5</v>
      </c>
      <c r="H60" s="18">
        <v>8.27</v>
      </c>
      <c r="I60" s="18">
        <v>2.5</v>
      </c>
      <c r="J60" s="245">
        <v>55000</v>
      </c>
      <c r="K60" s="18" t="s">
        <v>1862</v>
      </c>
      <c r="L60" s="18">
        <v>2.75</v>
      </c>
      <c r="M60" s="245">
        <v>60500</v>
      </c>
      <c r="N60" s="18" t="s">
        <v>1863</v>
      </c>
      <c r="O60" s="48">
        <v>3.02</v>
      </c>
      <c r="P60" s="305">
        <v>66600</v>
      </c>
      <c r="Q60" s="18" t="s">
        <v>1864</v>
      </c>
      <c r="R60" s="18" t="s">
        <v>28</v>
      </c>
      <c r="S60" s="18" t="s">
        <v>28</v>
      </c>
      <c r="T60" s="18" t="s">
        <v>1484</v>
      </c>
      <c r="U60" s="18" t="s">
        <v>1485</v>
      </c>
      <c r="V60" s="18" t="s">
        <v>30</v>
      </c>
      <c r="W60" s="18" t="s">
        <v>174</v>
      </c>
      <c r="X60" s="18" t="s">
        <v>43</v>
      </c>
    </row>
    <row r="61" spans="1:24" ht="54" x14ac:dyDescent="0.25">
      <c r="A61" s="929"/>
      <c r="B61" s="31"/>
      <c r="C61" s="930"/>
      <c r="D61" s="80" t="s">
        <v>2072</v>
      </c>
      <c r="E61" s="80" t="s">
        <v>2073</v>
      </c>
      <c r="F61" s="18" t="s">
        <v>1859</v>
      </c>
      <c r="G61" s="18"/>
      <c r="H61" s="18"/>
      <c r="I61" s="18">
        <v>1.75</v>
      </c>
      <c r="J61" s="245"/>
      <c r="K61" s="18"/>
      <c r="L61" s="18">
        <v>2.1</v>
      </c>
      <c r="M61" s="245"/>
      <c r="N61" s="18"/>
      <c r="O61" s="18">
        <v>2.52</v>
      </c>
      <c r="P61" s="305"/>
      <c r="Q61" s="18"/>
      <c r="R61" s="18"/>
      <c r="S61" s="18"/>
      <c r="T61" s="18"/>
      <c r="U61" s="18" t="s">
        <v>1485</v>
      </c>
      <c r="V61" s="18" t="s">
        <v>30</v>
      </c>
      <c r="W61" s="18" t="s">
        <v>174</v>
      </c>
      <c r="X61" s="18" t="s">
        <v>43</v>
      </c>
    </row>
    <row r="62" spans="1:24" ht="36" x14ac:dyDescent="0.25">
      <c r="A62" s="921">
        <v>8.6</v>
      </c>
      <c r="B62" s="916" t="s">
        <v>2074</v>
      </c>
      <c r="C62" s="919" t="s">
        <v>2028</v>
      </c>
      <c r="D62" s="924" t="s">
        <v>2036</v>
      </c>
      <c r="E62" s="925" t="s">
        <v>2075</v>
      </c>
      <c r="F62" s="80" t="s">
        <v>2031</v>
      </c>
      <c r="G62" s="18" t="s">
        <v>1859</v>
      </c>
      <c r="H62" s="18">
        <v>3.5</v>
      </c>
      <c r="I62" s="18">
        <v>3.6</v>
      </c>
      <c r="J62" s="245">
        <v>3.53</v>
      </c>
      <c r="K62" s="18"/>
      <c r="L62" s="18" t="s">
        <v>2032</v>
      </c>
      <c r="M62" s="245">
        <v>3.5750000000000002</v>
      </c>
      <c r="N62" s="18"/>
      <c r="O62" s="18" t="s">
        <v>2032</v>
      </c>
      <c r="P62" s="245">
        <v>3.6</v>
      </c>
      <c r="Q62" s="18"/>
      <c r="R62" s="18"/>
      <c r="S62" s="18" t="s">
        <v>2032</v>
      </c>
      <c r="T62" s="18"/>
      <c r="U62" s="18"/>
      <c r="V62" s="18"/>
      <c r="W62" s="18"/>
      <c r="X62" s="18"/>
    </row>
    <row r="63" spans="1:24" ht="36" x14ac:dyDescent="0.25">
      <c r="A63" s="922"/>
      <c r="B63" s="917"/>
      <c r="C63" s="919"/>
      <c r="D63" s="924"/>
      <c r="E63" s="925"/>
      <c r="F63" s="80" t="s">
        <v>2034</v>
      </c>
      <c r="G63" s="18"/>
      <c r="H63" s="18">
        <v>2.95</v>
      </c>
      <c r="I63" s="18">
        <v>3.01</v>
      </c>
      <c r="J63" s="245">
        <v>2.97</v>
      </c>
      <c r="K63" s="18"/>
      <c r="L63" s="18" t="s">
        <v>2016</v>
      </c>
      <c r="M63" s="245">
        <v>2.99</v>
      </c>
      <c r="N63" s="18"/>
      <c r="O63" s="18" t="s">
        <v>2032</v>
      </c>
      <c r="P63" s="245">
        <v>3.01</v>
      </c>
      <c r="Q63" s="18"/>
      <c r="R63" s="18"/>
      <c r="S63" s="18" t="s">
        <v>2032</v>
      </c>
      <c r="T63" s="18"/>
      <c r="U63" s="18"/>
      <c r="V63" s="18"/>
      <c r="W63" s="18"/>
      <c r="X63" s="18"/>
    </row>
    <row r="64" spans="1:24" ht="36" x14ac:dyDescent="0.25">
      <c r="A64" s="922"/>
      <c r="B64" s="917"/>
      <c r="C64" s="919"/>
      <c r="D64" s="924"/>
      <c r="E64" s="925"/>
      <c r="F64" s="80" t="s">
        <v>2035</v>
      </c>
      <c r="G64" s="18"/>
      <c r="H64" s="18">
        <v>0.05</v>
      </c>
      <c r="I64" s="18">
        <v>5.5E-2</v>
      </c>
      <c r="J64" s="245">
        <v>5.1999999999999998E-2</v>
      </c>
      <c r="K64" s="18"/>
      <c r="L64" s="18" t="s">
        <v>2016</v>
      </c>
      <c r="M64" s="245">
        <v>5.3999999999999999E-2</v>
      </c>
      <c r="N64" s="18"/>
      <c r="O64" s="18" t="s">
        <v>2032</v>
      </c>
      <c r="P64" s="245">
        <v>5.5E-2</v>
      </c>
      <c r="Q64" s="18"/>
      <c r="R64" s="18"/>
      <c r="S64" s="18" t="s">
        <v>2032</v>
      </c>
      <c r="T64" s="18"/>
      <c r="U64" s="18"/>
      <c r="V64" s="18"/>
      <c r="W64" s="18"/>
      <c r="X64" s="18"/>
    </row>
    <row r="65" spans="1:24" ht="54" x14ac:dyDescent="0.25">
      <c r="A65" s="922"/>
      <c r="B65" s="917"/>
      <c r="C65" s="919" t="s">
        <v>175</v>
      </c>
      <c r="D65" s="926" t="s">
        <v>2036</v>
      </c>
      <c r="E65" s="31" t="s">
        <v>2037</v>
      </c>
      <c r="F65" s="31"/>
      <c r="G65" s="100" t="s">
        <v>118</v>
      </c>
      <c r="H65" s="100">
        <v>22876</v>
      </c>
      <c r="I65" s="100">
        <v>28305</v>
      </c>
      <c r="J65" s="305">
        <v>22876</v>
      </c>
      <c r="K65" s="100" t="s">
        <v>172</v>
      </c>
      <c r="L65" s="100" t="s">
        <v>172</v>
      </c>
      <c r="M65" s="305">
        <v>25520</v>
      </c>
      <c r="N65" s="100" t="s">
        <v>172</v>
      </c>
      <c r="O65" s="100" t="s">
        <v>172</v>
      </c>
      <c r="P65" s="305">
        <v>28000</v>
      </c>
      <c r="Q65" s="100" t="s">
        <v>172</v>
      </c>
      <c r="R65" s="100" t="s">
        <v>172</v>
      </c>
      <c r="S65" s="100" t="s">
        <v>172</v>
      </c>
      <c r="T65" s="100" t="s">
        <v>172</v>
      </c>
      <c r="U65" s="100" t="s">
        <v>172</v>
      </c>
      <c r="V65" s="103" t="s">
        <v>173</v>
      </c>
      <c r="W65" s="103" t="s">
        <v>30</v>
      </c>
      <c r="X65" s="103" t="s">
        <v>174</v>
      </c>
    </row>
    <row r="66" spans="1:24" ht="36" x14ac:dyDescent="0.25">
      <c r="A66" s="922"/>
      <c r="B66" s="917"/>
      <c r="C66" s="919"/>
      <c r="D66" s="926"/>
      <c r="E66" s="31" t="s">
        <v>2038</v>
      </c>
      <c r="F66" s="31"/>
      <c r="G66" s="100"/>
      <c r="H66" s="100"/>
      <c r="I66" s="100"/>
      <c r="J66" s="305"/>
      <c r="K66" s="100"/>
      <c r="L66" s="100"/>
      <c r="M66" s="305"/>
      <c r="N66" s="100"/>
      <c r="O66" s="100"/>
      <c r="P66" s="305"/>
      <c r="Q66" s="100"/>
      <c r="R66" s="100"/>
      <c r="S66" s="100"/>
      <c r="T66" s="100"/>
      <c r="U66" s="100"/>
      <c r="V66" s="100"/>
      <c r="W66" s="100"/>
      <c r="X66" s="100"/>
    </row>
    <row r="67" spans="1:24" ht="36" x14ac:dyDescent="0.25">
      <c r="A67" s="923"/>
      <c r="B67" s="918"/>
      <c r="C67" s="919"/>
      <c r="D67" s="926"/>
      <c r="E67" s="31" t="s">
        <v>2039</v>
      </c>
      <c r="F67" s="31"/>
      <c r="G67" s="100"/>
      <c r="H67" s="100"/>
      <c r="I67" s="100"/>
      <c r="J67" s="305"/>
      <c r="K67" s="100"/>
      <c r="L67" s="100"/>
      <c r="M67" s="305"/>
      <c r="N67" s="100"/>
      <c r="O67" s="100"/>
      <c r="P67" s="305"/>
      <c r="Q67" s="100"/>
      <c r="R67" s="100"/>
      <c r="S67" s="100"/>
      <c r="T67" s="100"/>
      <c r="U67" s="100"/>
      <c r="V67" s="100"/>
      <c r="W67" s="100"/>
      <c r="X67" s="100"/>
    </row>
    <row r="68" spans="1:24" ht="126" x14ac:dyDescent="0.25">
      <c r="A68" s="921">
        <v>8.6999999999999993</v>
      </c>
      <c r="B68" s="916" t="s">
        <v>2076</v>
      </c>
      <c r="C68" s="18" t="s">
        <v>1870</v>
      </c>
      <c r="D68" s="80"/>
      <c r="E68" s="200" t="s">
        <v>2077</v>
      </c>
      <c r="F68" s="70"/>
      <c r="G68" s="70"/>
      <c r="H68" s="70"/>
      <c r="I68" s="17" t="s">
        <v>2078</v>
      </c>
      <c r="J68" s="247" t="s">
        <v>2079</v>
      </c>
      <c r="K68" s="17" t="s">
        <v>2080</v>
      </c>
      <c r="L68" s="17" t="s">
        <v>2078</v>
      </c>
      <c r="M68" s="247" t="s">
        <v>2079</v>
      </c>
      <c r="N68" s="17" t="s">
        <v>2080</v>
      </c>
      <c r="O68" s="17" t="s">
        <v>2078</v>
      </c>
      <c r="P68" s="247" t="s">
        <v>2079</v>
      </c>
      <c r="Q68" s="17" t="s">
        <v>2080</v>
      </c>
      <c r="R68" s="70"/>
      <c r="S68" s="70"/>
      <c r="T68" s="70"/>
      <c r="U68" s="70"/>
      <c r="V68" s="70"/>
      <c r="W68" s="70"/>
      <c r="X68" s="70"/>
    </row>
    <row r="69" spans="1:24" ht="90" x14ac:dyDescent="0.25">
      <c r="A69" s="922"/>
      <c r="B69" s="917"/>
      <c r="C69" s="18"/>
      <c r="D69" s="80"/>
      <c r="E69" s="80" t="s">
        <v>2081</v>
      </c>
      <c r="F69" s="18"/>
      <c r="G69" s="18"/>
      <c r="H69" s="18"/>
      <c r="I69" s="17" t="s">
        <v>2082</v>
      </c>
      <c r="J69" s="247"/>
      <c r="K69" s="17"/>
      <c r="L69" s="17" t="s">
        <v>2083</v>
      </c>
      <c r="M69" s="247"/>
      <c r="N69" s="17"/>
      <c r="O69" s="17" t="s">
        <v>2083</v>
      </c>
      <c r="P69" s="247"/>
      <c r="Q69" s="17"/>
      <c r="R69" s="70"/>
      <c r="S69" s="70"/>
      <c r="T69" s="70"/>
      <c r="U69" s="70"/>
      <c r="V69" s="70"/>
      <c r="W69" s="70"/>
      <c r="X69" s="70"/>
    </row>
    <row r="70" spans="1:24" ht="126" x14ac:dyDescent="0.25">
      <c r="A70" s="922"/>
      <c r="B70" s="917"/>
      <c r="C70" s="18"/>
      <c r="D70" s="17"/>
      <c r="E70" s="80" t="s">
        <v>2084</v>
      </c>
      <c r="F70" s="18"/>
      <c r="G70" s="18"/>
      <c r="H70" s="18"/>
      <c r="I70" s="17" t="s">
        <v>2085</v>
      </c>
      <c r="J70" s="247"/>
      <c r="K70" s="17"/>
      <c r="L70" s="17" t="s">
        <v>2085</v>
      </c>
      <c r="M70" s="247"/>
      <c r="N70" s="17"/>
      <c r="O70" s="17" t="s">
        <v>2085</v>
      </c>
      <c r="P70" s="247"/>
      <c r="Q70" s="17"/>
      <c r="R70" s="70"/>
      <c r="S70" s="70"/>
      <c r="T70" s="70"/>
      <c r="U70" s="70"/>
      <c r="V70" s="70"/>
      <c r="W70" s="70"/>
      <c r="X70" s="70"/>
    </row>
    <row r="71" spans="1:24" ht="126" x14ac:dyDescent="0.25">
      <c r="A71" s="922"/>
      <c r="B71" s="917"/>
      <c r="C71" s="18"/>
      <c r="D71" s="17"/>
      <c r="E71" s="80" t="s">
        <v>2086</v>
      </c>
      <c r="F71" s="70"/>
      <c r="G71" s="70"/>
      <c r="H71" s="70"/>
      <c r="I71" s="17" t="s">
        <v>2087</v>
      </c>
      <c r="J71" s="247"/>
      <c r="K71" s="17"/>
      <c r="L71" s="17" t="s">
        <v>2087</v>
      </c>
      <c r="M71" s="247"/>
      <c r="N71" s="17"/>
      <c r="O71" s="17" t="s">
        <v>2087</v>
      </c>
      <c r="P71" s="247"/>
      <c r="Q71" s="17"/>
      <c r="R71" s="70"/>
      <c r="S71" s="70"/>
      <c r="T71" s="70"/>
      <c r="U71" s="70"/>
      <c r="V71" s="70"/>
      <c r="W71" s="70"/>
      <c r="X71" s="70"/>
    </row>
    <row r="72" spans="1:24" ht="90" x14ac:dyDescent="0.25">
      <c r="A72" s="922"/>
      <c r="B72" s="917"/>
      <c r="C72" s="18"/>
      <c r="D72" s="17"/>
      <c r="E72" s="80" t="s">
        <v>2088</v>
      </c>
      <c r="F72" s="70"/>
      <c r="G72" s="70"/>
      <c r="H72" s="70"/>
      <c r="I72" s="17" t="s">
        <v>2089</v>
      </c>
      <c r="J72" s="247"/>
      <c r="K72" s="17"/>
      <c r="L72" s="17" t="s">
        <v>2089</v>
      </c>
      <c r="M72" s="247"/>
      <c r="N72" s="17"/>
      <c r="O72" s="17" t="s">
        <v>2089</v>
      </c>
      <c r="P72" s="247"/>
      <c r="Q72" s="17"/>
      <c r="R72" s="70"/>
      <c r="S72" s="70"/>
      <c r="T72" s="70"/>
      <c r="U72" s="70"/>
      <c r="V72" s="70"/>
      <c r="W72" s="70"/>
      <c r="X72" s="70"/>
    </row>
    <row r="73" spans="1:24" ht="54" x14ac:dyDescent="0.25">
      <c r="A73" s="922"/>
      <c r="B73" s="917"/>
      <c r="C73" s="18"/>
      <c r="D73" s="17"/>
      <c r="E73" s="80" t="s">
        <v>2090</v>
      </c>
      <c r="F73" s="70"/>
      <c r="G73" s="70"/>
      <c r="H73" s="70"/>
      <c r="I73" s="70"/>
      <c r="J73" s="298"/>
      <c r="K73" s="70"/>
      <c r="L73" s="70"/>
      <c r="M73" s="298"/>
      <c r="N73" s="70"/>
      <c r="O73" s="70"/>
      <c r="P73" s="298"/>
      <c r="Q73" s="70"/>
      <c r="R73" s="70"/>
      <c r="S73" s="70"/>
      <c r="T73" s="70"/>
      <c r="U73" s="70"/>
      <c r="V73" s="70"/>
      <c r="W73" s="70"/>
      <c r="X73" s="70"/>
    </row>
    <row r="74" spans="1:24" ht="72" x14ac:dyDescent="0.25">
      <c r="A74" s="923"/>
      <c r="B74" s="918"/>
      <c r="C74" s="18"/>
      <c r="D74" s="17"/>
      <c r="E74" s="80" t="s">
        <v>2091</v>
      </c>
      <c r="F74" s="70"/>
      <c r="G74" s="70"/>
      <c r="H74" s="70"/>
      <c r="I74" s="70"/>
      <c r="J74" s="298"/>
      <c r="K74" s="70"/>
      <c r="L74" s="70"/>
      <c r="M74" s="298"/>
      <c r="N74" s="70"/>
      <c r="O74" s="70"/>
      <c r="P74" s="298"/>
      <c r="Q74" s="70"/>
      <c r="R74" s="70"/>
      <c r="S74" s="70"/>
      <c r="T74" s="70"/>
      <c r="U74" s="70"/>
      <c r="V74" s="70"/>
      <c r="W74" s="70"/>
      <c r="X74" s="70"/>
    </row>
    <row r="75" spans="1:24" ht="198" x14ac:dyDescent="0.25">
      <c r="A75" s="48">
        <v>8.8000000000000007</v>
      </c>
      <c r="B75" s="17" t="s">
        <v>2092</v>
      </c>
      <c r="C75" s="120" t="s">
        <v>2093</v>
      </c>
      <c r="D75" s="17" t="s">
        <v>2094</v>
      </c>
      <c r="E75" s="17" t="s">
        <v>2095</v>
      </c>
      <c r="F75" s="70"/>
      <c r="G75" s="70"/>
      <c r="H75" s="70"/>
      <c r="I75" s="18" t="s">
        <v>2096</v>
      </c>
      <c r="J75" s="245"/>
      <c r="K75" s="18"/>
      <c r="L75" s="18" t="s">
        <v>2096</v>
      </c>
      <c r="M75" s="245"/>
      <c r="N75" s="18"/>
      <c r="O75" s="18" t="s">
        <v>2096</v>
      </c>
      <c r="P75" s="245"/>
      <c r="Q75" s="18"/>
      <c r="R75" s="18" t="s">
        <v>2097</v>
      </c>
      <c r="S75" s="70"/>
      <c r="T75" s="70"/>
      <c r="U75" s="70"/>
      <c r="V75" s="70"/>
      <c r="W75" s="70"/>
      <c r="X75" s="70"/>
    </row>
    <row r="76" spans="1:24" ht="108" x14ac:dyDescent="0.25">
      <c r="A76" s="48">
        <v>8.9</v>
      </c>
      <c r="B76" s="17" t="s">
        <v>2098</v>
      </c>
      <c r="C76" s="120"/>
      <c r="D76" s="70"/>
      <c r="E76" s="70"/>
      <c r="F76" s="70"/>
      <c r="G76" s="70"/>
      <c r="H76" s="70"/>
      <c r="I76" s="70"/>
      <c r="J76" s="298"/>
      <c r="K76" s="70"/>
      <c r="L76" s="70"/>
      <c r="M76" s="298"/>
      <c r="N76" s="70"/>
      <c r="O76" s="70"/>
      <c r="P76" s="298"/>
      <c r="Q76" s="70"/>
      <c r="R76" s="70"/>
      <c r="S76" s="70"/>
      <c r="T76" s="70"/>
      <c r="U76" s="70"/>
      <c r="V76" s="70"/>
      <c r="W76" s="70"/>
      <c r="X76" s="70"/>
    </row>
    <row r="77" spans="1:24" ht="36" x14ac:dyDescent="0.25">
      <c r="A77" s="229" t="s">
        <v>2099</v>
      </c>
      <c r="B77" s="916" t="s">
        <v>2100</v>
      </c>
      <c r="C77" s="919" t="s">
        <v>2028</v>
      </c>
      <c r="D77" s="920" t="s">
        <v>2101</v>
      </c>
      <c r="E77" s="99" t="s">
        <v>2102</v>
      </c>
      <c r="F77" s="121" t="s">
        <v>2065</v>
      </c>
      <c r="G77" s="121">
        <v>10000</v>
      </c>
      <c r="H77" s="121">
        <v>13000</v>
      </c>
      <c r="I77" s="121">
        <v>11000</v>
      </c>
      <c r="J77" s="316" t="s">
        <v>2016</v>
      </c>
      <c r="K77" s="121" t="s">
        <v>2016</v>
      </c>
      <c r="L77" s="121">
        <v>12000</v>
      </c>
      <c r="M77" s="316"/>
      <c r="N77" s="121" t="s">
        <v>2103</v>
      </c>
      <c r="O77" s="121">
        <v>13000</v>
      </c>
      <c r="P77" s="316"/>
      <c r="Q77" s="121"/>
      <c r="R77" s="121" t="s">
        <v>2103</v>
      </c>
      <c r="S77" s="121"/>
      <c r="T77" s="121"/>
      <c r="U77" s="121"/>
      <c r="V77" s="121"/>
      <c r="W77" s="121" t="s">
        <v>174</v>
      </c>
      <c r="X77" s="121" t="s">
        <v>2066</v>
      </c>
    </row>
    <row r="78" spans="1:24" ht="36" x14ac:dyDescent="0.25">
      <c r="A78" s="317"/>
      <c r="B78" s="917"/>
      <c r="C78" s="919"/>
      <c r="D78" s="920"/>
      <c r="E78" s="99" t="s">
        <v>2104</v>
      </c>
      <c r="F78" s="121"/>
      <c r="G78" s="121">
        <v>4000</v>
      </c>
      <c r="H78" s="121">
        <v>5500</v>
      </c>
      <c r="I78" s="121">
        <v>4500</v>
      </c>
      <c r="J78" s="316"/>
      <c r="K78" s="121" t="s">
        <v>2103</v>
      </c>
      <c r="L78" s="121">
        <v>5000</v>
      </c>
      <c r="M78" s="316"/>
      <c r="N78" s="121" t="s">
        <v>2103</v>
      </c>
      <c r="O78" s="121">
        <v>5500</v>
      </c>
      <c r="P78" s="316"/>
      <c r="Q78" s="121"/>
      <c r="R78" s="121" t="s">
        <v>2103</v>
      </c>
      <c r="S78" s="121"/>
      <c r="T78" s="121"/>
      <c r="U78" s="121"/>
      <c r="V78" s="121"/>
      <c r="W78" s="121" t="s">
        <v>174</v>
      </c>
      <c r="X78" s="121" t="s">
        <v>2066</v>
      </c>
    </row>
    <row r="79" spans="1:24" ht="36" x14ac:dyDescent="0.25">
      <c r="A79" s="318"/>
      <c r="B79" s="918"/>
      <c r="C79" s="919"/>
      <c r="D79" s="920"/>
      <c r="E79" s="99" t="s">
        <v>2105</v>
      </c>
      <c r="F79" s="121"/>
      <c r="G79" s="121">
        <v>1200</v>
      </c>
      <c r="H79" s="121">
        <v>3000</v>
      </c>
      <c r="I79" s="121">
        <v>2000</v>
      </c>
      <c r="J79" s="316"/>
      <c r="K79" s="121" t="s">
        <v>2103</v>
      </c>
      <c r="L79" s="121">
        <v>2500</v>
      </c>
      <c r="M79" s="316"/>
      <c r="N79" s="121" t="s">
        <v>2103</v>
      </c>
      <c r="O79" s="121">
        <v>3000</v>
      </c>
      <c r="P79" s="316"/>
      <c r="Q79" s="121"/>
      <c r="R79" s="121" t="s">
        <v>2103</v>
      </c>
      <c r="S79" s="121"/>
      <c r="T79" s="121"/>
      <c r="U79" s="121"/>
      <c r="V79" s="121"/>
      <c r="W79" s="121" t="s">
        <v>174</v>
      </c>
      <c r="X79" s="121" t="s">
        <v>2066</v>
      </c>
    </row>
    <row r="80" spans="1:24" ht="180" x14ac:dyDescent="0.25">
      <c r="A80" s="921" t="s">
        <v>2106</v>
      </c>
      <c r="B80" s="260" t="s">
        <v>2107</v>
      </c>
      <c r="C80" s="31" t="s">
        <v>2108</v>
      </c>
      <c r="D80" s="17" t="s">
        <v>2109</v>
      </c>
      <c r="E80" s="48"/>
      <c r="F80" s="18" t="s">
        <v>392</v>
      </c>
      <c r="G80" s="18">
        <v>568</v>
      </c>
      <c r="H80" s="18"/>
      <c r="I80" s="18">
        <v>568</v>
      </c>
      <c r="J80" s="245">
        <v>487</v>
      </c>
      <c r="K80" s="18" t="s">
        <v>148</v>
      </c>
      <c r="L80" s="18">
        <v>565</v>
      </c>
      <c r="M80" s="245">
        <v>485</v>
      </c>
      <c r="N80" s="18" t="s">
        <v>148</v>
      </c>
      <c r="O80" s="18">
        <v>580</v>
      </c>
      <c r="P80" s="245">
        <v>500</v>
      </c>
      <c r="Q80" s="18"/>
      <c r="R80" s="70"/>
      <c r="S80" s="70"/>
      <c r="T80" s="70"/>
      <c r="U80" s="70"/>
      <c r="V80" s="70"/>
      <c r="W80" s="70"/>
      <c r="X80" s="70"/>
    </row>
    <row r="81" spans="1:24" ht="108" x14ac:dyDescent="0.25">
      <c r="A81" s="922"/>
      <c r="B81" s="262"/>
      <c r="C81" s="31"/>
      <c r="D81" s="17" t="s">
        <v>2110</v>
      </c>
      <c r="E81" s="48"/>
      <c r="F81" s="18" t="s">
        <v>392</v>
      </c>
      <c r="G81" s="18">
        <v>885</v>
      </c>
      <c r="H81" s="18"/>
      <c r="I81" s="18">
        <v>885</v>
      </c>
      <c r="J81" s="245">
        <v>1450</v>
      </c>
      <c r="K81" s="18" t="s">
        <v>148</v>
      </c>
      <c r="L81" s="18">
        <v>885</v>
      </c>
      <c r="M81" s="245">
        <v>1450</v>
      </c>
      <c r="N81" s="18" t="s">
        <v>148</v>
      </c>
      <c r="O81" s="18">
        <v>975</v>
      </c>
      <c r="P81" s="245">
        <v>1600</v>
      </c>
      <c r="Q81" s="18"/>
      <c r="R81" s="70"/>
      <c r="S81" s="70"/>
      <c r="T81" s="70"/>
      <c r="U81" s="70"/>
      <c r="V81" s="70"/>
      <c r="W81" s="70"/>
      <c r="X81" s="70"/>
    </row>
    <row r="82" spans="1:24" ht="72" x14ac:dyDescent="0.25">
      <c r="A82" s="922"/>
      <c r="B82" s="262"/>
      <c r="C82" s="31"/>
      <c r="D82" s="17" t="s">
        <v>2111</v>
      </c>
      <c r="E82" s="48"/>
      <c r="F82" s="18" t="s">
        <v>392</v>
      </c>
      <c r="G82" s="18">
        <v>12</v>
      </c>
      <c r="H82" s="18"/>
      <c r="I82" s="18">
        <v>12</v>
      </c>
      <c r="J82" s="245">
        <v>10</v>
      </c>
      <c r="K82" s="18" t="s">
        <v>148</v>
      </c>
      <c r="L82" s="18">
        <v>12</v>
      </c>
      <c r="M82" s="245">
        <v>10</v>
      </c>
      <c r="N82" s="18" t="s">
        <v>148</v>
      </c>
      <c r="O82" s="18">
        <v>12</v>
      </c>
      <c r="P82" s="245">
        <v>10</v>
      </c>
      <c r="Q82" s="18"/>
      <c r="R82" s="70"/>
      <c r="S82" s="70"/>
      <c r="T82" s="70"/>
      <c r="U82" s="70"/>
      <c r="V82" s="70"/>
      <c r="W82" s="70"/>
      <c r="X82" s="70"/>
    </row>
    <row r="83" spans="1:24" ht="54" x14ac:dyDescent="0.25">
      <c r="A83" s="922"/>
      <c r="B83" s="262"/>
      <c r="C83" s="31"/>
      <c r="D83" s="17" t="s">
        <v>2112</v>
      </c>
      <c r="E83" s="48"/>
      <c r="F83" s="18" t="s">
        <v>392</v>
      </c>
      <c r="G83" s="18">
        <v>5</v>
      </c>
      <c r="H83" s="18"/>
      <c r="I83" s="18">
        <v>5</v>
      </c>
      <c r="J83" s="245">
        <v>2</v>
      </c>
      <c r="K83" s="18" t="s">
        <v>148</v>
      </c>
      <c r="L83" s="18">
        <v>12</v>
      </c>
      <c r="M83" s="245">
        <v>10</v>
      </c>
      <c r="N83" s="18" t="s">
        <v>148</v>
      </c>
      <c r="O83" s="18">
        <v>24</v>
      </c>
      <c r="P83" s="245">
        <v>20</v>
      </c>
      <c r="Q83" s="18"/>
      <c r="R83" s="70"/>
      <c r="S83" s="70"/>
      <c r="T83" s="70"/>
      <c r="U83" s="70"/>
      <c r="V83" s="70"/>
      <c r="W83" s="70"/>
      <c r="X83" s="70"/>
    </row>
    <row r="84" spans="1:24" ht="36" x14ac:dyDescent="0.25">
      <c r="A84" s="922"/>
      <c r="B84" s="262"/>
      <c r="C84" s="31"/>
      <c r="D84" s="17" t="s">
        <v>2113</v>
      </c>
      <c r="E84" s="48"/>
      <c r="F84" s="18" t="s">
        <v>392</v>
      </c>
      <c r="G84" s="18">
        <v>31</v>
      </c>
      <c r="H84" s="18"/>
      <c r="I84" s="18">
        <v>31</v>
      </c>
      <c r="J84" s="245">
        <v>11</v>
      </c>
      <c r="K84" s="18" t="s">
        <v>148</v>
      </c>
      <c r="L84" s="18">
        <v>51</v>
      </c>
      <c r="M84" s="245">
        <v>5</v>
      </c>
      <c r="N84" s="18" t="s">
        <v>148</v>
      </c>
      <c r="O84" s="18">
        <v>51</v>
      </c>
      <c r="P84" s="245">
        <v>5</v>
      </c>
      <c r="Q84" s="18"/>
      <c r="R84" s="70"/>
      <c r="S84" s="70"/>
      <c r="T84" s="70"/>
      <c r="U84" s="70"/>
      <c r="V84" s="70"/>
      <c r="W84" s="70"/>
      <c r="X84" s="70"/>
    </row>
    <row r="85" spans="1:24" ht="54" x14ac:dyDescent="0.25">
      <c r="A85" s="922"/>
      <c r="B85" s="262"/>
      <c r="C85" s="31"/>
      <c r="D85" s="17" t="s">
        <v>2114</v>
      </c>
      <c r="E85" s="48"/>
      <c r="F85" s="18" t="s">
        <v>392</v>
      </c>
      <c r="G85" s="18">
        <v>19</v>
      </c>
      <c r="H85" s="18"/>
      <c r="I85" s="18">
        <v>19</v>
      </c>
      <c r="J85" s="245">
        <v>15</v>
      </c>
      <c r="K85" s="18" t="s">
        <v>148</v>
      </c>
      <c r="L85" s="18">
        <v>20</v>
      </c>
      <c r="M85" s="245">
        <v>15</v>
      </c>
      <c r="N85" s="18" t="s">
        <v>148</v>
      </c>
      <c r="O85" s="18">
        <v>25</v>
      </c>
      <c r="P85" s="245">
        <v>20</v>
      </c>
      <c r="Q85" s="18"/>
      <c r="R85" s="70"/>
      <c r="S85" s="70"/>
      <c r="T85" s="70"/>
      <c r="U85" s="70"/>
      <c r="V85" s="70"/>
      <c r="W85" s="70"/>
      <c r="X85" s="70"/>
    </row>
    <row r="86" spans="1:24" ht="90" x14ac:dyDescent="0.25">
      <c r="A86" s="923"/>
      <c r="B86" s="263"/>
      <c r="C86" s="31"/>
      <c r="D86" s="17" t="s">
        <v>2115</v>
      </c>
      <c r="E86" s="48"/>
      <c r="F86" s="18" t="s">
        <v>392</v>
      </c>
      <c r="G86" s="18">
        <v>5</v>
      </c>
      <c r="H86" s="18"/>
      <c r="I86" s="18">
        <v>5</v>
      </c>
      <c r="J86" s="245">
        <v>500</v>
      </c>
      <c r="K86" s="18" t="s">
        <v>148</v>
      </c>
      <c r="L86" s="18">
        <v>5</v>
      </c>
      <c r="M86" s="245">
        <v>500</v>
      </c>
      <c r="N86" s="18" t="s">
        <v>148</v>
      </c>
      <c r="O86" s="18">
        <v>5</v>
      </c>
      <c r="P86" s="245">
        <v>500</v>
      </c>
      <c r="Q86" s="18"/>
      <c r="R86" s="70"/>
      <c r="S86" s="70"/>
      <c r="T86" s="70"/>
      <c r="U86" s="70"/>
      <c r="V86" s="70"/>
      <c r="W86" s="70"/>
      <c r="X86" s="70"/>
    </row>
    <row r="87" spans="1:24" ht="144" x14ac:dyDescent="0.25">
      <c r="A87" s="48" t="s">
        <v>2116</v>
      </c>
      <c r="B87" s="17" t="s">
        <v>2117</v>
      </c>
      <c r="C87" s="70"/>
      <c r="D87" s="70"/>
      <c r="E87" s="70"/>
      <c r="F87" s="70"/>
      <c r="G87" s="70"/>
      <c r="H87" s="70"/>
      <c r="I87" s="70"/>
      <c r="J87" s="298"/>
      <c r="K87" s="70"/>
      <c r="L87" s="70"/>
      <c r="M87" s="298"/>
      <c r="N87" s="70"/>
      <c r="O87" s="70"/>
      <c r="P87" s="298"/>
      <c r="Q87" s="70"/>
      <c r="R87" s="70"/>
      <c r="S87" s="70"/>
      <c r="T87" s="70"/>
      <c r="U87" s="70"/>
      <c r="V87" s="70"/>
      <c r="W87" s="70"/>
      <c r="X87" s="70"/>
    </row>
  </sheetData>
  <mergeCells count="45">
    <mergeCell ref="D1:D2"/>
    <mergeCell ref="E1:E2"/>
    <mergeCell ref="F1:H1"/>
    <mergeCell ref="X1:X2"/>
    <mergeCell ref="I1:K1"/>
    <mergeCell ref="L1:N1"/>
    <mergeCell ref="O1:Q1"/>
    <mergeCell ref="R1:T1"/>
    <mergeCell ref="U1:V1"/>
    <mergeCell ref="W1:W2"/>
    <mergeCell ref="D5:D8"/>
    <mergeCell ref="C9:C13"/>
    <mergeCell ref="X9:X10"/>
    <mergeCell ref="X12:X13"/>
    <mergeCell ref="C14:C35"/>
    <mergeCell ref="A1:A2"/>
    <mergeCell ref="B1:B2"/>
    <mergeCell ref="A36:A57"/>
    <mergeCell ref="B36:B57"/>
    <mergeCell ref="C36:C38"/>
    <mergeCell ref="C55:C57"/>
    <mergeCell ref="A5:A35"/>
    <mergeCell ref="C5:C8"/>
    <mergeCell ref="C1:C2"/>
    <mergeCell ref="D36:D38"/>
    <mergeCell ref="E36:E38"/>
    <mergeCell ref="C39:C42"/>
    <mergeCell ref="D40:D42"/>
    <mergeCell ref="C44:C54"/>
    <mergeCell ref="A58:A59"/>
    <mergeCell ref="A60:A61"/>
    <mergeCell ref="C60:C61"/>
    <mergeCell ref="A62:A67"/>
    <mergeCell ref="B62:B67"/>
    <mergeCell ref="C62:C64"/>
    <mergeCell ref="E62:E64"/>
    <mergeCell ref="C65:C67"/>
    <mergeCell ref="D65:D67"/>
    <mergeCell ref="A68:A74"/>
    <mergeCell ref="B68:B74"/>
    <mergeCell ref="B77:B79"/>
    <mergeCell ref="C77:C79"/>
    <mergeCell ref="D77:D79"/>
    <mergeCell ref="A80:A86"/>
    <mergeCell ref="D62:D64"/>
  </mergeCells>
  <printOptions horizontalCentered="1" verticalCentered="1"/>
  <pageMargins left="0.7" right="0.7" top="0.5" bottom="0.5" header="0.3" footer="0.3"/>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70" zoomScaleNormal="70" workbookViewId="0">
      <selection activeCell="Q8" sqref="Q8"/>
    </sheetView>
  </sheetViews>
  <sheetFormatPr defaultRowHeight="18" x14ac:dyDescent="0.25"/>
  <cols>
    <col min="1" max="1" width="5.140625" style="98" customWidth="1"/>
    <col min="2" max="2" width="29" style="98" customWidth="1"/>
    <col min="3" max="3" width="10.28515625" style="98" customWidth="1"/>
    <col min="4" max="4" width="13.42578125" style="98" customWidth="1"/>
    <col min="5" max="5" width="25.5703125" style="98" customWidth="1"/>
    <col min="6" max="6" width="14.28515625" style="98" customWidth="1"/>
    <col min="7" max="7" width="10.140625" style="98" customWidth="1"/>
    <col min="8" max="8" width="7.28515625" style="98" customWidth="1"/>
    <col min="9" max="9" width="10.85546875" style="98" customWidth="1"/>
    <col min="10" max="10" width="13.140625" style="98" bestFit="1" customWidth="1"/>
    <col min="11" max="11" width="7.28515625" style="98" customWidth="1"/>
    <col min="12" max="12" width="11.42578125" style="98" customWidth="1"/>
    <col min="13" max="13" width="10.140625" style="98" customWidth="1"/>
    <col min="14" max="14" width="7.85546875" style="98" customWidth="1"/>
    <col min="15" max="15" width="15.7109375" style="98" customWidth="1"/>
    <col min="16" max="16" width="9.140625" style="98" customWidth="1"/>
    <col min="17" max="17" width="13.7109375" style="98" customWidth="1"/>
    <col min="18" max="18" width="14.140625" style="98" customWidth="1"/>
    <col min="19" max="19" width="13.42578125" style="98" customWidth="1"/>
    <col min="20" max="20" width="12.5703125" style="98" customWidth="1"/>
    <col min="21" max="21" width="12.7109375" style="98" customWidth="1"/>
    <col min="22" max="22" width="13" style="98" customWidth="1"/>
    <col min="23" max="23" width="11" style="98" customWidth="1"/>
    <col min="24" max="16384" width="9.140625" style="98"/>
  </cols>
  <sheetData>
    <row r="1" spans="1:23" x14ac:dyDescent="0.25">
      <c r="A1" s="940" t="s">
        <v>2118</v>
      </c>
      <c r="B1" s="940"/>
      <c r="C1" s="940"/>
      <c r="D1" s="940"/>
      <c r="E1" s="940"/>
      <c r="F1" s="940"/>
      <c r="G1" s="940"/>
      <c r="H1" s="940"/>
      <c r="I1" s="940"/>
      <c r="J1" s="940"/>
      <c r="K1" s="940"/>
      <c r="L1" s="940"/>
      <c r="M1" s="940"/>
      <c r="N1" s="940"/>
      <c r="O1" s="940"/>
      <c r="P1" s="940"/>
      <c r="Q1" s="940"/>
      <c r="R1" s="940"/>
      <c r="S1" s="940"/>
      <c r="T1" s="940"/>
      <c r="U1" s="940"/>
      <c r="V1" s="940"/>
      <c r="W1" s="940"/>
    </row>
    <row r="2" spans="1:23" x14ac:dyDescent="0.25">
      <c r="A2" s="914" t="s">
        <v>2119</v>
      </c>
      <c r="B2" s="936" t="s">
        <v>2120</v>
      </c>
      <c r="C2" s="936" t="s">
        <v>2121</v>
      </c>
      <c r="D2" s="941" t="s">
        <v>2122</v>
      </c>
      <c r="E2" s="936" t="s">
        <v>2123</v>
      </c>
      <c r="F2" s="936" t="s">
        <v>2124</v>
      </c>
      <c r="G2" s="936"/>
      <c r="H2" s="936"/>
      <c r="I2" s="936"/>
      <c r="J2" s="936"/>
      <c r="K2" s="936"/>
      <c r="L2" s="936"/>
      <c r="M2" s="936"/>
      <c r="N2" s="936"/>
      <c r="O2" s="936" t="s">
        <v>2125</v>
      </c>
      <c r="P2" s="936" t="s">
        <v>2126</v>
      </c>
      <c r="Q2" s="936"/>
      <c r="R2" s="936"/>
      <c r="S2" s="936"/>
      <c r="T2" s="936"/>
      <c r="U2" s="936"/>
      <c r="V2" s="936"/>
      <c r="W2" s="118" t="s">
        <v>552</v>
      </c>
    </row>
    <row r="3" spans="1:23" x14ac:dyDescent="0.25">
      <c r="A3" s="914"/>
      <c r="B3" s="936"/>
      <c r="C3" s="936"/>
      <c r="D3" s="941"/>
      <c r="E3" s="936"/>
      <c r="F3" s="936" t="s">
        <v>2127</v>
      </c>
      <c r="G3" s="936"/>
      <c r="H3" s="936"/>
      <c r="I3" s="936" t="s">
        <v>2128</v>
      </c>
      <c r="J3" s="936"/>
      <c r="K3" s="936"/>
      <c r="L3" s="936" t="s">
        <v>2129</v>
      </c>
      <c r="M3" s="936"/>
      <c r="N3" s="936"/>
      <c r="O3" s="936"/>
      <c r="P3" s="118" t="s">
        <v>12</v>
      </c>
      <c r="Q3" s="936" t="s">
        <v>2127</v>
      </c>
      <c r="R3" s="936"/>
      <c r="S3" s="936" t="s">
        <v>2128</v>
      </c>
      <c r="T3" s="936"/>
      <c r="U3" s="936" t="s">
        <v>2129</v>
      </c>
      <c r="V3" s="936"/>
      <c r="W3" s="118"/>
    </row>
    <row r="4" spans="1:23" x14ac:dyDescent="0.25">
      <c r="A4" s="914"/>
      <c r="B4" s="936"/>
      <c r="C4" s="936"/>
      <c r="D4" s="941"/>
      <c r="E4" s="936"/>
      <c r="F4" s="118" t="s">
        <v>1936</v>
      </c>
      <c r="G4" s="118" t="s">
        <v>2130</v>
      </c>
      <c r="H4" s="118" t="s">
        <v>2131</v>
      </c>
      <c r="I4" s="118" t="s">
        <v>1936</v>
      </c>
      <c r="J4" s="118" t="s">
        <v>2130</v>
      </c>
      <c r="K4" s="118" t="s">
        <v>2131</v>
      </c>
      <c r="L4" s="118" t="s">
        <v>1936</v>
      </c>
      <c r="M4" s="118" t="s">
        <v>2130</v>
      </c>
      <c r="N4" s="118" t="s">
        <v>2131</v>
      </c>
      <c r="O4" s="936"/>
      <c r="P4" s="118"/>
      <c r="Q4" s="118" t="s">
        <v>1935</v>
      </c>
      <c r="R4" s="118" t="s">
        <v>2132</v>
      </c>
      <c r="S4" s="118" t="s">
        <v>2133</v>
      </c>
      <c r="T4" s="118" t="s">
        <v>2132</v>
      </c>
      <c r="U4" s="118" t="s">
        <v>1935</v>
      </c>
      <c r="V4" s="118" t="s">
        <v>2132</v>
      </c>
      <c r="W4" s="118"/>
    </row>
    <row r="5" spans="1:23" x14ac:dyDescent="0.25">
      <c r="A5" s="41">
        <v>1</v>
      </c>
      <c r="B5" s="288">
        <v>2</v>
      </c>
      <c r="C5" s="288">
        <v>3</v>
      </c>
      <c r="D5" s="288">
        <v>4</v>
      </c>
      <c r="E5" s="288">
        <v>5</v>
      </c>
      <c r="F5" s="288">
        <v>6</v>
      </c>
      <c r="G5" s="288">
        <v>7</v>
      </c>
      <c r="H5" s="288">
        <v>8</v>
      </c>
      <c r="I5" s="288">
        <v>9</v>
      </c>
      <c r="J5" s="288">
        <v>10</v>
      </c>
      <c r="K5" s="288">
        <v>11</v>
      </c>
      <c r="L5" s="288">
        <v>12</v>
      </c>
      <c r="M5" s="288">
        <v>13</v>
      </c>
      <c r="N5" s="288">
        <v>14</v>
      </c>
      <c r="O5" s="288">
        <v>15</v>
      </c>
      <c r="P5" s="288">
        <v>16</v>
      </c>
      <c r="Q5" s="288">
        <v>17</v>
      </c>
      <c r="R5" s="288">
        <v>18</v>
      </c>
      <c r="S5" s="288">
        <v>19</v>
      </c>
      <c r="T5" s="288">
        <v>20</v>
      </c>
      <c r="U5" s="288">
        <v>21</v>
      </c>
      <c r="V5" s="288">
        <v>22</v>
      </c>
      <c r="W5" s="288">
        <v>23</v>
      </c>
    </row>
    <row r="6" spans="1:23" x14ac:dyDescent="0.25">
      <c r="A6" s="914">
        <v>1</v>
      </c>
      <c r="B6" s="915" t="s">
        <v>2134</v>
      </c>
      <c r="C6" s="910">
        <v>9.1</v>
      </c>
      <c r="D6" s="41" t="s">
        <v>270</v>
      </c>
      <c r="E6" s="40" t="s">
        <v>2135</v>
      </c>
      <c r="F6" s="40">
        <v>226600</v>
      </c>
      <c r="G6" s="41"/>
      <c r="H6" s="41"/>
      <c r="I6" s="41">
        <v>715000</v>
      </c>
      <c r="J6" s="41"/>
      <c r="K6" s="41"/>
      <c r="L6" s="41">
        <v>3530000</v>
      </c>
      <c r="M6" s="41"/>
      <c r="N6" s="41"/>
      <c r="O6" s="41" t="s">
        <v>2136</v>
      </c>
      <c r="P6" s="41" t="s">
        <v>272</v>
      </c>
      <c r="Q6" s="41">
        <v>900</v>
      </c>
      <c r="R6" s="41"/>
      <c r="S6" s="41">
        <v>600</v>
      </c>
      <c r="T6" s="41"/>
      <c r="U6" s="41">
        <v>4037</v>
      </c>
      <c r="V6" s="41"/>
      <c r="W6" s="41"/>
    </row>
    <row r="7" spans="1:23" ht="126" x14ac:dyDescent="0.25">
      <c r="A7" s="914"/>
      <c r="B7" s="915"/>
      <c r="C7" s="910"/>
      <c r="D7" s="910" t="s">
        <v>2137</v>
      </c>
      <c r="E7" s="40" t="s">
        <v>2138</v>
      </c>
      <c r="F7" s="40" t="s">
        <v>268</v>
      </c>
      <c r="G7" s="41"/>
      <c r="H7" s="41"/>
      <c r="I7" s="41">
        <v>535800</v>
      </c>
      <c r="J7" s="41"/>
      <c r="K7" s="41"/>
      <c r="L7" s="40" t="s">
        <v>2139</v>
      </c>
      <c r="M7" s="41"/>
      <c r="N7" s="41"/>
      <c r="O7" s="40" t="s">
        <v>2140</v>
      </c>
      <c r="P7" s="40" t="s">
        <v>2141</v>
      </c>
      <c r="Q7" s="40" t="s">
        <v>2142</v>
      </c>
      <c r="R7" s="41"/>
      <c r="S7" s="40" t="s">
        <v>2143</v>
      </c>
      <c r="T7" s="41"/>
      <c r="U7" s="40" t="s">
        <v>2144</v>
      </c>
      <c r="V7" s="41"/>
      <c r="W7" s="41"/>
    </row>
    <row r="8" spans="1:23" ht="234" x14ac:dyDescent="0.25">
      <c r="A8" s="914"/>
      <c r="B8" s="915"/>
      <c r="C8" s="910"/>
      <c r="D8" s="910"/>
      <c r="E8" s="40" t="s">
        <v>2145</v>
      </c>
      <c r="F8" s="41">
        <v>153064</v>
      </c>
      <c r="G8" s="41"/>
      <c r="H8" s="41"/>
      <c r="I8" s="41">
        <v>61363</v>
      </c>
      <c r="J8" s="41"/>
      <c r="K8" s="41"/>
      <c r="L8" s="41"/>
      <c r="M8" s="41"/>
      <c r="N8" s="41"/>
      <c r="O8" s="40" t="s">
        <v>2146</v>
      </c>
      <c r="P8" s="40" t="s">
        <v>272</v>
      </c>
      <c r="Q8" s="40" t="s">
        <v>2147</v>
      </c>
      <c r="R8" s="41"/>
      <c r="S8" s="40" t="s">
        <v>2148</v>
      </c>
      <c r="T8" s="41"/>
      <c r="U8" s="41"/>
      <c r="V8" s="41"/>
      <c r="W8" s="41"/>
    </row>
    <row r="9" spans="1:23" ht="126" x14ac:dyDescent="0.25">
      <c r="A9" s="914"/>
      <c r="B9" s="915"/>
      <c r="C9" s="910"/>
      <c r="D9" s="910"/>
      <c r="E9" s="40" t="s">
        <v>2149</v>
      </c>
      <c r="F9" s="40" t="s">
        <v>2150</v>
      </c>
      <c r="G9" s="41"/>
      <c r="H9" s="41"/>
      <c r="I9" s="40" t="s">
        <v>2151</v>
      </c>
      <c r="J9" s="41"/>
      <c r="K9" s="41"/>
      <c r="L9" s="41"/>
      <c r="M9" s="41"/>
      <c r="N9" s="41"/>
      <c r="O9" s="40" t="s">
        <v>2152</v>
      </c>
      <c r="P9" s="41" t="s">
        <v>272</v>
      </c>
      <c r="Q9" s="40" t="s">
        <v>2153</v>
      </c>
      <c r="R9" s="41" t="s">
        <v>2154</v>
      </c>
      <c r="S9" s="40" t="s">
        <v>2155</v>
      </c>
      <c r="T9" s="41"/>
      <c r="U9" s="40" t="s">
        <v>2156</v>
      </c>
      <c r="V9" s="41"/>
      <c r="W9" s="41"/>
    </row>
    <row r="10" spans="1:23" ht="90" x14ac:dyDescent="0.25">
      <c r="A10" s="914"/>
      <c r="B10" s="915"/>
      <c r="C10" s="910"/>
      <c r="D10" s="910"/>
      <c r="E10" s="40" t="s">
        <v>2157</v>
      </c>
      <c r="F10" s="41" t="s">
        <v>268</v>
      </c>
      <c r="G10" s="41"/>
      <c r="H10" s="41"/>
      <c r="I10" s="41">
        <v>65000</v>
      </c>
      <c r="J10" s="41"/>
      <c r="K10" s="41"/>
      <c r="L10" s="40" t="s">
        <v>2139</v>
      </c>
      <c r="M10" s="41"/>
      <c r="N10" s="41"/>
      <c r="O10" s="40" t="s">
        <v>2158</v>
      </c>
      <c r="P10" s="41" t="s">
        <v>272</v>
      </c>
      <c r="Q10" s="40" t="s">
        <v>2158</v>
      </c>
      <c r="R10" s="41"/>
      <c r="S10" s="41"/>
      <c r="T10" s="41"/>
      <c r="U10" s="40" t="s">
        <v>2159</v>
      </c>
      <c r="V10" s="41"/>
      <c r="W10" s="41"/>
    </row>
    <row r="11" spans="1:23" ht="90" x14ac:dyDescent="0.25">
      <c r="A11" s="914"/>
      <c r="B11" s="915"/>
      <c r="C11" s="910"/>
      <c r="D11" s="910"/>
      <c r="E11" s="40" t="s">
        <v>2160</v>
      </c>
      <c r="F11" s="41" t="s">
        <v>268</v>
      </c>
      <c r="G11" s="41"/>
      <c r="H11" s="41"/>
      <c r="I11" s="41">
        <v>55000</v>
      </c>
      <c r="J11" s="41"/>
      <c r="K11" s="41"/>
      <c r="L11" s="40" t="s">
        <v>2161</v>
      </c>
      <c r="M11" s="41"/>
      <c r="N11" s="41"/>
      <c r="O11" s="40" t="s">
        <v>2158</v>
      </c>
      <c r="P11" s="41" t="s">
        <v>272</v>
      </c>
      <c r="Q11" s="40" t="s">
        <v>2158</v>
      </c>
      <c r="R11" s="41"/>
      <c r="S11" s="41"/>
      <c r="T11" s="41"/>
      <c r="U11" s="40" t="s">
        <v>2159</v>
      </c>
      <c r="V11" s="41"/>
      <c r="W11" s="41"/>
    </row>
    <row r="12" spans="1:23" ht="108" x14ac:dyDescent="0.25">
      <c r="A12" s="914"/>
      <c r="B12" s="915"/>
      <c r="C12" s="910"/>
      <c r="D12" s="910" t="s">
        <v>270</v>
      </c>
      <c r="E12" s="40" t="s">
        <v>2162</v>
      </c>
      <c r="F12" s="40" t="s">
        <v>2163</v>
      </c>
      <c r="G12" s="41"/>
      <c r="H12" s="41"/>
      <c r="I12" s="40" t="s">
        <v>2164</v>
      </c>
      <c r="J12" s="41"/>
      <c r="K12" s="41"/>
      <c r="L12" s="289">
        <v>554400</v>
      </c>
      <c r="M12" s="41"/>
      <c r="N12" s="41"/>
      <c r="O12" s="41"/>
      <c r="P12" s="289" t="s">
        <v>276</v>
      </c>
      <c r="Q12" s="289">
        <v>225</v>
      </c>
      <c r="R12" s="41"/>
      <c r="S12" s="289">
        <v>1000</v>
      </c>
      <c r="T12" s="41"/>
      <c r="U12" s="289">
        <v>1584</v>
      </c>
      <c r="V12" s="41"/>
      <c r="W12" s="41"/>
    </row>
    <row r="13" spans="1:23" ht="90" x14ac:dyDescent="0.25">
      <c r="A13" s="914"/>
      <c r="B13" s="915"/>
      <c r="C13" s="910"/>
      <c r="D13" s="910"/>
      <c r="E13" s="40" t="s">
        <v>2165</v>
      </c>
      <c r="F13" s="289">
        <v>226600</v>
      </c>
      <c r="G13" s="41"/>
      <c r="H13" s="41"/>
      <c r="I13" s="289">
        <v>715000</v>
      </c>
      <c r="J13" s="41"/>
      <c r="K13" s="41"/>
      <c r="L13" s="289">
        <v>1385750</v>
      </c>
      <c r="M13" s="41"/>
      <c r="N13" s="41"/>
      <c r="O13" s="41"/>
      <c r="P13" s="41" t="s">
        <v>276</v>
      </c>
      <c r="Q13" s="289">
        <v>900</v>
      </c>
      <c r="R13" s="41"/>
      <c r="S13" s="289">
        <v>600</v>
      </c>
      <c r="T13" s="41"/>
      <c r="U13" s="289">
        <v>1984</v>
      </c>
      <c r="V13" s="41"/>
      <c r="W13" s="41"/>
    </row>
    <row r="14" spans="1:23" ht="72" x14ac:dyDescent="0.25">
      <c r="A14" s="914"/>
      <c r="B14" s="915"/>
      <c r="C14" s="910"/>
      <c r="D14" s="910"/>
      <c r="E14" s="40" t="s">
        <v>2166</v>
      </c>
      <c r="F14" s="289">
        <v>226600</v>
      </c>
      <c r="G14" s="41"/>
      <c r="H14" s="41"/>
      <c r="I14" s="289">
        <v>715000</v>
      </c>
      <c r="J14" s="41"/>
      <c r="K14" s="41"/>
      <c r="L14" s="289">
        <v>1385750</v>
      </c>
      <c r="M14" s="41"/>
      <c r="N14" s="41"/>
      <c r="O14" s="41"/>
      <c r="P14" s="41" t="s">
        <v>276</v>
      </c>
      <c r="Q14" s="289">
        <v>900</v>
      </c>
      <c r="R14" s="41"/>
      <c r="S14" s="289">
        <v>2000</v>
      </c>
      <c r="T14" s="41"/>
      <c r="U14" s="289">
        <v>3559</v>
      </c>
      <c r="V14" s="41"/>
      <c r="W14" s="41"/>
    </row>
    <row r="15" spans="1:23" ht="90" x14ac:dyDescent="0.25">
      <c r="A15" s="914"/>
      <c r="B15" s="915"/>
      <c r="C15" s="910"/>
      <c r="D15" s="910"/>
      <c r="E15" s="40" t="s">
        <v>277</v>
      </c>
      <c r="F15" s="289">
        <v>197900</v>
      </c>
      <c r="G15" s="41"/>
      <c r="H15" s="41"/>
      <c r="I15" s="289">
        <v>989500</v>
      </c>
      <c r="J15" s="41"/>
      <c r="K15" s="41"/>
      <c r="L15" s="289">
        <v>1781100</v>
      </c>
      <c r="M15" s="41"/>
      <c r="N15" s="41"/>
      <c r="O15" s="41"/>
      <c r="P15" s="41" t="s">
        <v>2167</v>
      </c>
      <c r="Q15" s="289" t="s">
        <v>2168</v>
      </c>
      <c r="R15" s="41"/>
      <c r="S15" s="289" t="s">
        <v>2169</v>
      </c>
      <c r="T15" s="41"/>
      <c r="U15" s="289" t="s">
        <v>2170</v>
      </c>
      <c r="V15" s="41"/>
      <c r="W15" s="41"/>
    </row>
    <row r="16" spans="1:23" ht="54" x14ac:dyDescent="0.25">
      <c r="A16" s="914"/>
      <c r="B16" s="915"/>
      <c r="C16" s="910"/>
      <c r="D16" s="910"/>
      <c r="E16" s="40" t="s">
        <v>2171</v>
      </c>
      <c r="F16" s="289">
        <v>1600</v>
      </c>
      <c r="G16" s="41"/>
      <c r="H16" s="41"/>
      <c r="I16" s="289">
        <v>264000</v>
      </c>
      <c r="J16" s="41"/>
      <c r="K16" s="41"/>
      <c r="L16" s="289">
        <v>290400</v>
      </c>
      <c r="M16" s="41"/>
      <c r="N16" s="41"/>
      <c r="O16" s="41"/>
      <c r="P16" s="115" t="s">
        <v>1453</v>
      </c>
      <c r="Q16" s="289">
        <v>100</v>
      </c>
      <c r="R16" s="41"/>
      <c r="S16" s="289">
        <v>150</v>
      </c>
      <c r="T16" s="41"/>
      <c r="U16" s="289">
        <v>150</v>
      </c>
      <c r="V16" s="41"/>
      <c r="W16" s="41"/>
    </row>
    <row r="17" spans="1:23" ht="108" x14ac:dyDescent="0.25">
      <c r="A17" s="914"/>
      <c r="B17" s="915"/>
      <c r="C17" s="910"/>
      <c r="D17" s="910"/>
      <c r="E17" s="40" t="s">
        <v>2172</v>
      </c>
      <c r="F17" s="289">
        <v>67550</v>
      </c>
      <c r="G17" s="41"/>
      <c r="H17" s="41"/>
      <c r="I17" s="289">
        <v>132000</v>
      </c>
      <c r="J17" s="41"/>
      <c r="K17" s="41"/>
      <c r="L17" s="289">
        <v>132000</v>
      </c>
      <c r="M17" s="41"/>
      <c r="N17" s="41"/>
      <c r="O17" s="41"/>
      <c r="P17" s="115" t="s">
        <v>276</v>
      </c>
      <c r="Q17" s="289">
        <v>4300</v>
      </c>
      <c r="R17" s="41"/>
      <c r="S17" s="289">
        <v>6000</v>
      </c>
      <c r="T17" s="41"/>
      <c r="U17" s="289">
        <v>6000</v>
      </c>
      <c r="V17" s="41"/>
      <c r="W17" s="41"/>
    </row>
    <row r="18" spans="1:23" ht="108" x14ac:dyDescent="0.25">
      <c r="A18" s="914"/>
      <c r="B18" s="915"/>
      <c r="C18" s="910"/>
      <c r="D18" s="910"/>
      <c r="E18" s="40" t="s">
        <v>2173</v>
      </c>
      <c r="F18" s="289">
        <v>17900</v>
      </c>
      <c r="G18" s="41"/>
      <c r="H18" s="41"/>
      <c r="I18" s="289">
        <v>55254</v>
      </c>
      <c r="J18" s="41"/>
      <c r="K18" s="41"/>
      <c r="L18" s="289">
        <v>60779</v>
      </c>
      <c r="M18" s="41"/>
      <c r="N18" s="41"/>
      <c r="O18" s="41"/>
      <c r="P18" s="115" t="s">
        <v>272</v>
      </c>
      <c r="Q18" s="289">
        <v>33500</v>
      </c>
      <c r="R18" s="41"/>
      <c r="S18" s="289">
        <v>50231</v>
      </c>
      <c r="T18" s="41"/>
      <c r="U18" s="289">
        <v>50231</v>
      </c>
      <c r="V18" s="41"/>
      <c r="W18" s="41"/>
    </row>
    <row r="19" spans="1:23" x14ac:dyDescent="0.25">
      <c r="A19" s="914"/>
      <c r="B19" s="915"/>
      <c r="C19" s="910"/>
      <c r="D19" s="112" t="s">
        <v>2174</v>
      </c>
      <c r="E19" s="40" t="s">
        <v>2175</v>
      </c>
      <c r="F19" s="289">
        <v>192500</v>
      </c>
      <c r="G19" s="41"/>
      <c r="H19" s="41"/>
      <c r="I19" s="289">
        <v>190695</v>
      </c>
      <c r="J19" s="41"/>
      <c r="K19" s="41"/>
      <c r="L19" s="289">
        <v>13908</v>
      </c>
      <c r="M19" s="41"/>
      <c r="N19" s="41"/>
      <c r="O19" s="41"/>
      <c r="P19" s="41"/>
      <c r="Q19" s="290">
        <v>0.65</v>
      </c>
      <c r="R19" s="41"/>
      <c r="S19" s="289" t="s">
        <v>2176</v>
      </c>
      <c r="T19" s="41"/>
      <c r="U19" s="289" t="s">
        <v>2177</v>
      </c>
      <c r="V19" s="41"/>
      <c r="W19" s="41"/>
    </row>
    <row r="20" spans="1:23" ht="54" x14ac:dyDescent="0.25">
      <c r="A20" s="914"/>
      <c r="B20" s="915"/>
      <c r="C20" s="910"/>
      <c r="D20" s="938" t="s">
        <v>2178</v>
      </c>
      <c r="E20" s="40" t="s">
        <v>2179</v>
      </c>
      <c r="F20" s="289">
        <v>50</v>
      </c>
      <c r="G20" s="41"/>
      <c r="H20" s="41"/>
      <c r="I20" s="289">
        <v>50</v>
      </c>
      <c r="J20" s="41"/>
      <c r="K20" s="41"/>
      <c r="L20" s="289">
        <v>300</v>
      </c>
      <c r="M20" s="41"/>
      <c r="N20" s="41"/>
      <c r="O20" s="41"/>
      <c r="P20" s="115" t="s">
        <v>28</v>
      </c>
      <c r="Q20" s="289">
        <v>100</v>
      </c>
      <c r="R20" s="41"/>
      <c r="S20" s="289">
        <v>50</v>
      </c>
      <c r="T20" s="41"/>
      <c r="U20" s="289">
        <v>150</v>
      </c>
      <c r="V20" s="41"/>
      <c r="W20" s="41"/>
    </row>
    <row r="21" spans="1:23" ht="36" x14ac:dyDescent="0.25">
      <c r="A21" s="914"/>
      <c r="B21" s="915"/>
      <c r="C21" s="910"/>
      <c r="D21" s="938"/>
      <c r="E21" s="40" t="s">
        <v>2180</v>
      </c>
      <c r="F21" s="289">
        <v>0</v>
      </c>
      <c r="G21" s="41"/>
      <c r="H21" s="41"/>
      <c r="I21" s="289">
        <v>3.085</v>
      </c>
      <c r="J21" s="41"/>
      <c r="K21" s="41"/>
      <c r="L21" s="289">
        <v>9.2249999999999996</v>
      </c>
      <c r="M21" s="41"/>
      <c r="N21" s="41"/>
      <c r="O21" s="41"/>
      <c r="P21" s="115" t="s">
        <v>1606</v>
      </c>
      <c r="Q21" s="289">
        <v>0</v>
      </c>
      <c r="R21" s="41"/>
      <c r="S21" s="289">
        <v>50</v>
      </c>
      <c r="T21" s="41"/>
      <c r="U21" s="289">
        <v>150</v>
      </c>
      <c r="V21" s="41"/>
      <c r="W21" s="41"/>
    </row>
    <row r="22" spans="1:23" ht="36" x14ac:dyDescent="0.25">
      <c r="A22" s="914"/>
      <c r="B22" s="915"/>
      <c r="C22" s="910"/>
      <c r="D22" s="912" t="s">
        <v>2181</v>
      </c>
      <c r="E22" s="40" t="s">
        <v>2182</v>
      </c>
      <c r="F22" s="289"/>
      <c r="G22" s="41"/>
      <c r="H22" s="41"/>
      <c r="I22" s="289"/>
      <c r="J22" s="41"/>
      <c r="K22" s="41"/>
      <c r="L22" s="289"/>
      <c r="M22" s="41"/>
      <c r="N22" s="41"/>
      <c r="O22" s="41" t="s">
        <v>2183</v>
      </c>
      <c r="P22" s="115" t="s">
        <v>1499</v>
      </c>
      <c r="Q22" s="289"/>
      <c r="R22" s="40" t="s">
        <v>2184</v>
      </c>
      <c r="S22" s="289"/>
      <c r="T22" s="40" t="s">
        <v>2185</v>
      </c>
      <c r="U22" s="289"/>
      <c r="V22" s="41"/>
      <c r="W22" s="41"/>
    </row>
    <row r="23" spans="1:23" ht="54" x14ac:dyDescent="0.25">
      <c r="A23" s="914"/>
      <c r="B23" s="915"/>
      <c r="C23" s="910"/>
      <c r="D23" s="912"/>
      <c r="E23" s="40" t="s">
        <v>2186</v>
      </c>
      <c r="F23" s="289"/>
      <c r="G23" s="41"/>
      <c r="H23" s="41"/>
      <c r="I23" s="289"/>
      <c r="J23" s="41"/>
      <c r="K23" s="41"/>
      <c r="L23" s="289"/>
      <c r="M23" s="41"/>
      <c r="N23" s="41"/>
      <c r="O23" s="41">
        <v>571</v>
      </c>
      <c r="P23" s="115" t="s">
        <v>1499</v>
      </c>
      <c r="Q23" s="289"/>
      <c r="R23" s="41">
        <v>1261</v>
      </c>
      <c r="S23" s="289"/>
      <c r="T23" s="291">
        <v>2067</v>
      </c>
      <c r="U23" s="289"/>
      <c r="V23" s="41"/>
      <c r="W23" s="41"/>
    </row>
    <row r="24" spans="1:23" ht="54" x14ac:dyDescent="0.25">
      <c r="A24" s="914"/>
      <c r="B24" s="915"/>
      <c r="C24" s="910"/>
      <c r="D24" s="912"/>
      <c r="E24" s="40" t="s">
        <v>2187</v>
      </c>
      <c r="F24" s="289">
        <v>6000</v>
      </c>
      <c r="G24" s="41"/>
      <c r="H24" s="41"/>
      <c r="I24" s="289">
        <v>10000</v>
      </c>
      <c r="J24" s="41"/>
      <c r="K24" s="41"/>
      <c r="L24" s="41" t="s">
        <v>28</v>
      </c>
      <c r="M24" s="41"/>
      <c r="N24" s="41"/>
      <c r="O24" s="41"/>
      <c r="P24" s="112" t="s">
        <v>2188</v>
      </c>
      <c r="Q24" s="289">
        <v>3</v>
      </c>
      <c r="R24" s="41"/>
      <c r="S24" s="289">
        <v>5</v>
      </c>
      <c r="T24" s="41"/>
      <c r="U24" s="41" t="s">
        <v>28</v>
      </c>
      <c r="V24" s="41"/>
      <c r="W24" s="41"/>
    </row>
    <row r="25" spans="1:23" ht="72" x14ac:dyDescent="0.25">
      <c r="A25" s="914"/>
      <c r="B25" s="915"/>
      <c r="C25" s="910"/>
      <c r="D25" s="912" t="s">
        <v>2189</v>
      </c>
      <c r="E25" s="40" t="s">
        <v>2190</v>
      </c>
      <c r="F25" s="289">
        <v>151919</v>
      </c>
      <c r="G25" s="41"/>
      <c r="H25" s="41"/>
      <c r="I25" s="289">
        <v>210740</v>
      </c>
      <c r="J25" s="41"/>
      <c r="K25" s="41"/>
      <c r="L25" s="289">
        <v>199602</v>
      </c>
      <c r="M25" s="41"/>
      <c r="N25" s="41"/>
      <c r="O25" s="41"/>
      <c r="P25" s="41"/>
      <c r="Q25" s="292">
        <v>0.62</v>
      </c>
      <c r="R25" s="41"/>
      <c r="S25" s="292">
        <v>0.7</v>
      </c>
      <c r="T25" s="41"/>
      <c r="U25" s="292">
        <v>0.76</v>
      </c>
      <c r="V25" s="41"/>
      <c r="W25" s="41"/>
    </row>
    <row r="26" spans="1:23" ht="54" x14ac:dyDescent="0.25">
      <c r="A26" s="914"/>
      <c r="B26" s="915"/>
      <c r="C26" s="910"/>
      <c r="D26" s="912"/>
      <c r="E26" s="40" t="s">
        <v>2191</v>
      </c>
      <c r="F26" s="289">
        <v>20000</v>
      </c>
      <c r="G26" s="41"/>
      <c r="H26" s="41"/>
      <c r="I26" s="289">
        <v>30000</v>
      </c>
      <c r="J26" s="41"/>
      <c r="K26" s="41"/>
      <c r="L26" s="289">
        <v>37858</v>
      </c>
      <c r="M26" s="41"/>
      <c r="N26" s="41"/>
      <c r="O26" s="41"/>
      <c r="P26" s="115" t="s">
        <v>66</v>
      </c>
      <c r="Q26" s="41" t="s">
        <v>28</v>
      </c>
      <c r="R26" s="41"/>
      <c r="S26" s="41" t="s">
        <v>28</v>
      </c>
      <c r="T26" s="41"/>
      <c r="U26" s="41" t="s">
        <v>28</v>
      </c>
      <c r="V26" s="41"/>
      <c r="W26" s="41"/>
    </row>
    <row r="27" spans="1:23" ht="144" x14ac:dyDescent="0.25">
      <c r="A27" s="914"/>
      <c r="B27" s="915"/>
      <c r="C27" s="910"/>
      <c r="D27" s="912"/>
      <c r="E27" s="40" t="s">
        <v>2192</v>
      </c>
      <c r="F27" s="289">
        <v>169762</v>
      </c>
      <c r="G27" s="41"/>
      <c r="H27" s="41"/>
      <c r="I27" s="289">
        <v>179584</v>
      </c>
      <c r="J27" s="41"/>
      <c r="K27" s="41"/>
      <c r="L27" s="289">
        <v>214946</v>
      </c>
      <c r="M27" s="41"/>
      <c r="N27" s="41"/>
      <c r="O27" s="41"/>
      <c r="P27" s="293" t="s">
        <v>2193</v>
      </c>
      <c r="Q27" s="292">
        <v>0.38</v>
      </c>
      <c r="R27" s="41"/>
      <c r="S27" s="292">
        <v>0.43</v>
      </c>
      <c r="T27" s="41"/>
      <c r="U27" s="292">
        <v>0.48</v>
      </c>
      <c r="V27" s="41"/>
      <c r="W27" s="41"/>
    </row>
    <row r="28" spans="1:23" ht="36" x14ac:dyDescent="0.25">
      <c r="A28" s="914"/>
      <c r="B28" s="915"/>
      <c r="C28" s="910"/>
      <c r="D28" s="912"/>
      <c r="E28" s="40" t="s">
        <v>2194</v>
      </c>
      <c r="F28" s="41" t="s">
        <v>211</v>
      </c>
      <c r="G28" s="41"/>
      <c r="H28" s="41"/>
      <c r="I28" s="289">
        <v>4997</v>
      </c>
      <c r="J28" s="41"/>
      <c r="K28" s="41"/>
      <c r="L28" s="41" t="s">
        <v>211</v>
      </c>
      <c r="M28" s="41"/>
      <c r="N28" s="41"/>
      <c r="O28" s="41"/>
      <c r="P28" s="41">
        <v>4.5</v>
      </c>
      <c r="Q28" s="41">
        <v>8.8699999999999992</v>
      </c>
      <c r="R28" s="41"/>
      <c r="S28" s="41" t="s">
        <v>211</v>
      </c>
      <c r="T28" s="41"/>
      <c r="U28" s="41"/>
      <c r="V28" s="41"/>
      <c r="W28" s="41"/>
    </row>
    <row r="29" spans="1:23" ht="36" x14ac:dyDescent="0.25">
      <c r="A29" s="914"/>
      <c r="B29" s="915"/>
      <c r="C29" s="910"/>
      <c r="D29" s="912"/>
      <c r="E29" s="40" t="s">
        <v>2195</v>
      </c>
      <c r="F29" s="41" t="s">
        <v>211</v>
      </c>
      <c r="G29" s="41"/>
      <c r="H29" s="41"/>
      <c r="I29" s="41" t="s">
        <v>211</v>
      </c>
      <c r="J29" s="41"/>
      <c r="K29" s="41"/>
      <c r="L29" s="41" t="s">
        <v>211</v>
      </c>
      <c r="M29" s="41"/>
      <c r="N29" s="41"/>
      <c r="O29" s="41"/>
      <c r="P29" s="41" t="s">
        <v>2196</v>
      </c>
      <c r="Q29" s="41">
        <v>5146</v>
      </c>
      <c r="R29" s="41"/>
      <c r="S29" s="41">
        <v>12007</v>
      </c>
      <c r="T29" s="41"/>
      <c r="U29" s="41" t="s">
        <v>211</v>
      </c>
      <c r="V29" s="41"/>
      <c r="W29" s="41"/>
    </row>
    <row r="30" spans="1:23" x14ac:dyDescent="0.25">
      <c r="A30" s="914"/>
      <c r="B30" s="915"/>
      <c r="C30" s="910"/>
      <c r="D30" s="912"/>
      <c r="E30" s="40" t="s">
        <v>2197</v>
      </c>
      <c r="F30" s="41" t="s">
        <v>211</v>
      </c>
      <c r="G30" s="41"/>
      <c r="H30" s="41"/>
      <c r="I30" s="289">
        <v>3.528</v>
      </c>
      <c r="J30" s="41"/>
      <c r="K30" s="41"/>
      <c r="L30" s="41" t="s">
        <v>211</v>
      </c>
      <c r="M30" s="41"/>
      <c r="N30" s="41"/>
      <c r="O30" s="41"/>
      <c r="P30" s="41" t="s">
        <v>2198</v>
      </c>
      <c r="Q30" s="41">
        <v>11850</v>
      </c>
      <c r="R30" s="41"/>
      <c r="S30" s="41">
        <v>22278</v>
      </c>
      <c r="T30" s="41"/>
      <c r="U30" s="41" t="s">
        <v>211</v>
      </c>
      <c r="V30" s="41"/>
      <c r="W30" s="41"/>
    </row>
    <row r="31" spans="1:23" x14ac:dyDescent="0.25">
      <c r="A31" s="914"/>
      <c r="B31" s="915"/>
      <c r="C31" s="910"/>
      <c r="D31" s="912"/>
      <c r="E31" s="40" t="s">
        <v>2199</v>
      </c>
      <c r="F31" s="41" t="s">
        <v>211</v>
      </c>
      <c r="G31" s="41"/>
      <c r="H31" s="41"/>
      <c r="I31" s="289">
        <v>3.3809999999999998</v>
      </c>
      <c r="J31" s="41"/>
      <c r="K31" s="41"/>
      <c r="L31" s="41" t="s">
        <v>211</v>
      </c>
      <c r="M31" s="41"/>
      <c r="N31" s="41"/>
      <c r="O31" s="41"/>
      <c r="P31" s="41" t="s">
        <v>2198</v>
      </c>
      <c r="Q31" s="41">
        <v>13636</v>
      </c>
      <c r="R31" s="41"/>
      <c r="S31" s="41">
        <v>16600</v>
      </c>
      <c r="T31" s="41"/>
      <c r="U31" s="41" t="s">
        <v>211</v>
      </c>
      <c r="V31" s="41"/>
      <c r="W31" s="41"/>
    </row>
    <row r="32" spans="1:23" ht="90" x14ac:dyDescent="0.25">
      <c r="A32" s="910">
        <v>2</v>
      </c>
      <c r="B32" s="939" t="s">
        <v>2200</v>
      </c>
      <c r="C32" s="910">
        <v>9.1999999999999993</v>
      </c>
      <c r="D32" s="41" t="s">
        <v>2201</v>
      </c>
      <c r="E32" s="40" t="s">
        <v>2202</v>
      </c>
      <c r="F32" s="41">
        <v>700</v>
      </c>
      <c r="G32" s="41"/>
      <c r="H32" s="41"/>
      <c r="I32" s="289">
        <v>1500</v>
      </c>
      <c r="J32" s="41"/>
      <c r="K32" s="41"/>
      <c r="L32" s="41" t="s">
        <v>1583</v>
      </c>
      <c r="M32" s="41"/>
      <c r="N32" s="41"/>
      <c r="O32" s="41"/>
      <c r="P32" s="41">
        <v>50</v>
      </c>
      <c r="Q32" s="40" t="s">
        <v>2203</v>
      </c>
      <c r="R32" s="41"/>
      <c r="S32" s="40" t="s">
        <v>2204</v>
      </c>
      <c r="T32" s="41"/>
      <c r="U32" s="41" t="s">
        <v>1583</v>
      </c>
      <c r="V32" s="41"/>
      <c r="W32" s="41"/>
    </row>
    <row r="33" spans="1:23" ht="54" x14ac:dyDescent="0.25">
      <c r="A33" s="910"/>
      <c r="B33" s="939"/>
      <c r="C33" s="910"/>
      <c r="D33" s="912" t="s">
        <v>102</v>
      </c>
      <c r="E33" s="40" t="s">
        <v>2205</v>
      </c>
      <c r="F33" s="41">
        <v>180237</v>
      </c>
      <c r="G33" s="41"/>
      <c r="H33" s="41"/>
      <c r="I33" s="289">
        <v>404250</v>
      </c>
      <c r="J33" s="41"/>
      <c r="K33" s="41"/>
      <c r="L33" s="41">
        <v>4200</v>
      </c>
      <c r="M33" s="41"/>
      <c r="N33" s="41"/>
      <c r="O33" s="41"/>
      <c r="P33" s="40" t="s">
        <v>1490</v>
      </c>
      <c r="Q33" s="41">
        <v>14</v>
      </c>
      <c r="R33" s="41"/>
      <c r="S33" s="41">
        <v>29</v>
      </c>
      <c r="T33" s="41"/>
      <c r="U33" s="41">
        <v>30</v>
      </c>
      <c r="V33" s="41"/>
      <c r="W33" s="41"/>
    </row>
    <row r="34" spans="1:23" ht="36" x14ac:dyDescent="0.25">
      <c r="A34" s="910"/>
      <c r="B34" s="939"/>
      <c r="C34" s="910"/>
      <c r="D34" s="912"/>
      <c r="E34" s="40" t="s">
        <v>2206</v>
      </c>
      <c r="F34" s="41" t="s">
        <v>1583</v>
      </c>
      <c r="G34" s="41"/>
      <c r="H34" s="41"/>
      <c r="I34" s="41">
        <v>2000</v>
      </c>
      <c r="J34" s="41"/>
      <c r="K34" s="41"/>
      <c r="L34" s="41">
        <v>4000</v>
      </c>
      <c r="M34" s="41"/>
      <c r="N34" s="41"/>
      <c r="O34" s="41"/>
      <c r="P34" s="41" t="s">
        <v>1490</v>
      </c>
      <c r="Q34" s="41">
        <v>0</v>
      </c>
      <c r="R34" s="41"/>
      <c r="S34" s="41">
        <v>2</v>
      </c>
      <c r="T34" s="41"/>
      <c r="U34" s="41">
        <v>2</v>
      </c>
      <c r="V34" s="41"/>
      <c r="W34" s="41"/>
    </row>
    <row r="35" spans="1:23" ht="36" x14ac:dyDescent="0.25">
      <c r="A35" s="910"/>
      <c r="B35" s="939"/>
      <c r="C35" s="910"/>
      <c r="D35" s="910" t="s">
        <v>2201</v>
      </c>
      <c r="E35" s="40" t="s">
        <v>2207</v>
      </c>
      <c r="F35" s="41">
        <v>387</v>
      </c>
      <c r="G35" s="41"/>
      <c r="H35" s="41"/>
      <c r="I35" s="41">
        <v>871</v>
      </c>
      <c r="J35" s="41"/>
      <c r="K35" s="41"/>
      <c r="L35" s="41">
        <v>949.51</v>
      </c>
      <c r="M35" s="41"/>
      <c r="N35" s="41"/>
      <c r="O35" s="41"/>
      <c r="P35" s="41" t="s">
        <v>2069</v>
      </c>
      <c r="Q35" s="41">
        <v>390</v>
      </c>
      <c r="R35" s="41"/>
      <c r="S35" s="41">
        <v>450</v>
      </c>
      <c r="T35" s="41"/>
      <c r="U35" s="41">
        <v>350</v>
      </c>
      <c r="V35" s="41"/>
      <c r="W35" s="41"/>
    </row>
    <row r="36" spans="1:23" ht="36" x14ac:dyDescent="0.25">
      <c r="A36" s="910"/>
      <c r="B36" s="939"/>
      <c r="C36" s="910"/>
      <c r="D36" s="910"/>
      <c r="E36" s="40" t="s">
        <v>2046</v>
      </c>
      <c r="F36" s="41">
        <v>331</v>
      </c>
      <c r="G36" s="41"/>
      <c r="H36" s="41"/>
      <c r="I36" s="41">
        <v>994</v>
      </c>
      <c r="J36" s="41"/>
      <c r="K36" s="41"/>
      <c r="L36" s="41">
        <v>978</v>
      </c>
      <c r="M36" s="41"/>
      <c r="N36" s="41"/>
      <c r="O36" s="41"/>
      <c r="P36" s="41" t="s">
        <v>2069</v>
      </c>
      <c r="Q36" s="41">
        <v>250</v>
      </c>
      <c r="R36" s="41"/>
      <c r="S36" s="41">
        <v>450</v>
      </c>
      <c r="T36" s="41"/>
      <c r="U36" s="41">
        <v>513.91999999999996</v>
      </c>
      <c r="V36" s="41"/>
      <c r="W36" s="41"/>
    </row>
    <row r="37" spans="1:23" ht="36" x14ac:dyDescent="0.25">
      <c r="A37" s="910"/>
      <c r="B37" s="939"/>
      <c r="C37" s="910"/>
      <c r="D37" s="910"/>
      <c r="E37" s="40" t="s">
        <v>2208</v>
      </c>
      <c r="F37" s="41">
        <v>29.09</v>
      </c>
      <c r="G37" s="41"/>
      <c r="H37" s="41"/>
      <c r="I37" s="41">
        <v>51</v>
      </c>
      <c r="J37" s="41"/>
      <c r="K37" s="41"/>
      <c r="L37" s="41">
        <v>0</v>
      </c>
      <c r="M37" s="41"/>
      <c r="N37" s="41"/>
      <c r="O37" s="41"/>
      <c r="P37" s="41" t="s">
        <v>2069</v>
      </c>
      <c r="Q37" s="41">
        <v>65</v>
      </c>
      <c r="R37" s="41"/>
      <c r="S37" s="41">
        <v>80.78</v>
      </c>
      <c r="T37" s="41"/>
      <c r="U37" s="41">
        <v>0</v>
      </c>
      <c r="V37" s="41"/>
      <c r="W37" s="41"/>
    </row>
    <row r="38" spans="1:23" ht="36" x14ac:dyDescent="0.25">
      <c r="A38" s="910"/>
      <c r="B38" s="939"/>
      <c r="C38" s="910"/>
      <c r="D38" s="910"/>
      <c r="E38" s="40" t="s">
        <v>2209</v>
      </c>
      <c r="F38" s="41">
        <v>85</v>
      </c>
      <c r="G38" s="41"/>
      <c r="H38" s="41"/>
      <c r="I38" s="41">
        <v>75</v>
      </c>
      <c r="J38" s="41"/>
      <c r="K38" s="41"/>
      <c r="L38" s="41">
        <v>0</v>
      </c>
      <c r="M38" s="41"/>
      <c r="N38" s="41"/>
      <c r="O38" s="41"/>
      <c r="P38" s="41" t="s">
        <v>2069</v>
      </c>
      <c r="Q38" s="41">
        <v>125</v>
      </c>
      <c r="R38" s="41"/>
      <c r="S38" s="41">
        <v>122.6</v>
      </c>
      <c r="T38" s="41"/>
      <c r="U38" s="41">
        <v>0</v>
      </c>
      <c r="V38" s="41"/>
      <c r="W38" s="41"/>
    </row>
    <row r="39" spans="1:23" ht="54" x14ac:dyDescent="0.25">
      <c r="A39" s="910"/>
      <c r="B39" s="939"/>
      <c r="C39" s="910"/>
      <c r="D39" s="910"/>
      <c r="E39" s="40" t="s">
        <v>2210</v>
      </c>
      <c r="F39" s="41">
        <v>0</v>
      </c>
      <c r="G39" s="41"/>
      <c r="H39" s="41"/>
      <c r="I39" s="41">
        <v>205</v>
      </c>
      <c r="J39" s="41"/>
      <c r="K39" s="41"/>
      <c r="L39" s="41">
        <v>105</v>
      </c>
      <c r="M39" s="41"/>
      <c r="N39" s="41"/>
      <c r="O39" s="41"/>
      <c r="P39" s="41" t="s">
        <v>2069</v>
      </c>
      <c r="Q39" s="41">
        <v>0</v>
      </c>
      <c r="R39" s="41"/>
      <c r="S39" s="41">
        <v>300</v>
      </c>
      <c r="T39" s="41"/>
      <c r="U39" s="41">
        <v>150</v>
      </c>
      <c r="V39" s="41"/>
      <c r="W39" s="41"/>
    </row>
    <row r="40" spans="1:23" ht="54" x14ac:dyDescent="0.25">
      <c r="A40" s="910"/>
      <c r="B40" s="939"/>
      <c r="C40" s="910"/>
      <c r="D40" s="910"/>
      <c r="E40" s="40" t="s">
        <v>2211</v>
      </c>
      <c r="F40" s="41">
        <v>0</v>
      </c>
      <c r="G40" s="41"/>
      <c r="H40" s="41"/>
      <c r="I40" s="41">
        <v>750</v>
      </c>
      <c r="J40" s="41"/>
      <c r="K40" s="41"/>
      <c r="L40" s="41">
        <v>360</v>
      </c>
      <c r="M40" s="41"/>
      <c r="N40" s="41"/>
      <c r="O40" s="41"/>
      <c r="P40" s="41" t="s">
        <v>2069</v>
      </c>
      <c r="Q40" s="41">
        <v>0</v>
      </c>
      <c r="R40" s="41"/>
      <c r="S40" s="41">
        <v>1250</v>
      </c>
      <c r="T40" s="41"/>
      <c r="U40" s="41">
        <v>765</v>
      </c>
      <c r="V40" s="41"/>
      <c r="W40" s="41"/>
    </row>
    <row r="41" spans="1:23" ht="36" x14ac:dyDescent="0.25">
      <c r="A41" s="910"/>
      <c r="B41" s="939"/>
      <c r="C41" s="910"/>
      <c r="D41" s="910"/>
      <c r="E41" s="40" t="s">
        <v>2212</v>
      </c>
      <c r="F41" s="41">
        <v>0</v>
      </c>
      <c r="G41" s="41"/>
      <c r="H41" s="41"/>
      <c r="I41" s="41">
        <v>250</v>
      </c>
      <c r="J41" s="41"/>
      <c r="K41" s="41"/>
      <c r="L41" s="41">
        <v>250</v>
      </c>
      <c r="M41" s="41"/>
      <c r="N41" s="41"/>
      <c r="O41" s="41"/>
      <c r="P41" s="41" t="s">
        <v>2069</v>
      </c>
      <c r="Q41" s="41">
        <v>0</v>
      </c>
      <c r="R41" s="41"/>
      <c r="S41" s="41">
        <v>600</v>
      </c>
      <c r="T41" s="41"/>
      <c r="U41" s="41">
        <v>592</v>
      </c>
      <c r="V41" s="41"/>
      <c r="W41" s="41"/>
    </row>
    <row r="42" spans="1:23" ht="36" x14ac:dyDescent="0.25">
      <c r="A42" s="910"/>
      <c r="B42" s="939"/>
      <c r="C42" s="910"/>
      <c r="D42" s="910" t="s">
        <v>211</v>
      </c>
      <c r="E42" s="40" t="s">
        <v>2213</v>
      </c>
      <c r="F42" s="41" t="s">
        <v>28</v>
      </c>
      <c r="G42" s="41"/>
      <c r="H42" s="41"/>
      <c r="I42" s="41" t="s">
        <v>28</v>
      </c>
      <c r="J42" s="41"/>
      <c r="K42" s="41"/>
      <c r="L42" s="41" t="s">
        <v>28</v>
      </c>
      <c r="M42" s="41"/>
      <c r="N42" s="41"/>
      <c r="O42" s="41"/>
      <c r="P42" s="41" t="s">
        <v>2056</v>
      </c>
      <c r="Q42" s="41" t="s">
        <v>28</v>
      </c>
      <c r="R42" s="41"/>
      <c r="S42" s="41" t="s">
        <v>28</v>
      </c>
      <c r="T42" s="41"/>
      <c r="U42" s="41" t="s">
        <v>28</v>
      </c>
      <c r="V42" s="41"/>
      <c r="W42" s="41"/>
    </row>
    <row r="43" spans="1:23" ht="54" x14ac:dyDescent="0.25">
      <c r="A43" s="910"/>
      <c r="B43" s="939"/>
      <c r="C43" s="910"/>
      <c r="D43" s="910"/>
      <c r="E43" s="40" t="s">
        <v>2214</v>
      </c>
      <c r="F43" s="41">
        <v>85267.25</v>
      </c>
      <c r="G43" s="41"/>
      <c r="H43" s="41"/>
      <c r="I43" s="41">
        <v>111036</v>
      </c>
      <c r="J43" s="41"/>
      <c r="K43" s="41"/>
      <c r="L43" s="41">
        <v>166554</v>
      </c>
      <c r="M43" s="41"/>
      <c r="N43" s="41"/>
      <c r="O43" s="41"/>
      <c r="P43" s="41"/>
      <c r="Q43" s="41"/>
      <c r="R43" s="41"/>
      <c r="S43" s="41"/>
      <c r="T43" s="41"/>
      <c r="U43" s="41"/>
      <c r="V43" s="41"/>
      <c r="W43" s="41"/>
    </row>
    <row r="44" spans="1:23" ht="90" x14ac:dyDescent="0.25">
      <c r="A44" s="910">
        <v>3</v>
      </c>
      <c r="B44" s="937" t="s">
        <v>2215</v>
      </c>
      <c r="C44" s="910">
        <v>9.5</v>
      </c>
      <c r="D44" s="912" t="s">
        <v>2216</v>
      </c>
      <c r="E44" s="40" t="s">
        <v>2217</v>
      </c>
      <c r="F44" s="41">
        <v>500</v>
      </c>
      <c r="G44" s="41"/>
      <c r="H44" s="294">
        <v>245.07</v>
      </c>
      <c r="I44" s="41">
        <v>700</v>
      </c>
      <c r="J44" s="41"/>
      <c r="K44" s="41">
        <v>142.66</v>
      </c>
      <c r="L44" s="41">
        <v>900</v>
      </c>
      <c r="M44" s="41"/>
      <c r="N44" s="41"/>
      <c r="O44" s="41"/>
      <c r="P44" s="41" t="s">
        <v>1453</v>
      </c>
      <c r="Q44" s="41">
        <v>12</v>
      </c>
      <c r="R44" s="41">
        <v>20</v>
      </c>
      <c r="S44" s="41">
        <v>18</v>
      </c>
      <c r="T44" s="41">
        <v>35</v>
      </c>
      <c r="U44" s="41">
        <v>20</v>
      </c>
      <c r="V44" s="41"/>
      <c r="W44" s="41"/>
    </row>
    <row r="45" spans="1:23" x14ac:dyDescent="0.25">
      <c r="A45" s="910"/>
      <c r="B45" s="937"/>
      <c r="C45" s="910"/>
      <c r="D45" s="912"/>
      <c r="E45" s="40" t="s">
        <v>2218</v>
      </c>
      <c r="F45" s="41">
        <v>200</v>
      </c>
      <c r="G45" s="41"/>
      <c r="H45" s="41">
        <v>64.62</v>
      </c>
      <c r="I45" s="41">
        <v>300</v>
      </c>
      <c r="J45" s="41"/>
      <c r="K45" s="41">
        <v>33.74</v>
      </c>
      <c r="L45" s="41">
        <v>400</v>
      </c>
      <c r="M45" s="41"/>
      <c r="N45" s="41"/>
      <c r="O45" s="41"/>
      <c r="P45" s="41" t="s">
        <v>1453</v>
      </c>
      <c r="Q45" s="41">
        <v>5</v>
      </c>
      <c r="R45" s="41">
        <v>5</v>
      </c>
      <c r="S45" s="41" t="s">
        <v>28</v>
      </c>
      <c r="T45" s="41">
        <v>7</v>
      </c>
      <c r="U45" s="41" t="s">
        <v>28</v>
      </c>
      <c r="V45" s="41"/>
      <c r="W45" s="41"/>
    </row>
    <row r="46" spans="1:23" ht="72" x14ac:dyDescent="0.25">
      <c r="A46" s="910"/>
      <c r="B46" s="937"/>
      <c r="C46" s="910"/>
      <c r="D46" s="912"/>
      <c r="E46" s="40" t="s">
        <v>2219</v>
      </c>
      <c r="F46" s="41">
        <v>100</v>
      </c>
      <c r="G46" s="41"/>
      <c r="H46" s="41">
        <v>24.71</v>
      </c>
      <c r="I46" s="41">
        <v>125</v>
      </c>
      <c r="J46" s="41"/>
      <c r="K46" s="41">
        <v>5.53</v>
      </c>
      <c r="L46" s="41">
        <v>200</v>
      </c>
      <c r="M46" s="41"/>
      <c r="N46" s="41"/>
      <c r="O46" s="41"/>
      <c r="P46" s="41" t="s">
        <v>1453</v>
      </c>
      <c r="Q46" s="41">
        <v>20</v>
      </c>
      <c r="R46" s="41">
        <v>16</v>
      </c>
      <c r="S46" s="41" t="s">
        <v>28</v>
      </c>
      <c r="T46" s="41">
        <v>8</v>
      </c>
      <c r="U46" s="41"/>
      <c r="V46" s="41"/>
      <c r="W46" s="41"/>
    </row>
    <row r="47" spans="1:23" ht="54" x14ac:dyDescent="0.25">
      <c r="A47" s="910"/>
      <c r="B47" s="937"/>
      <c r="C47" s="910"/>
      <c r="D47" s="912"/>
      <c r="E47" s="40" t="s">
        <v>2220</v>
      </c>
      <c r="F47" s="41">
        <v>500</v>
      </c>
      <c r="G47" s="41"/>
      <c r="H47" s="41">
        <v>492.37</v>
      </c>
      <c r="I47" s="41">
        <v>500</v>
      </c>
      <c r="J47" s="41"/>
      <c r="K47" s="41">
        <v>182.54</v>
      </c>
      <c r="L47" s="41">
        <v>800</v>
      </c>
      <c r="M47" s="41"/>
      <c r="N47" s="41"/>
      <c r="O47" s="41"/>
      <c r="P47" s="41" t="s">
        <v>1453</v>
      </c>
      <c r="Q47" s="41">
        <v>40</v>
      </c>
      <c r="R47" s="41">
        <v>75</v>
      </c>
      <c r="S47" s="41" t="s">
        <v>28</v>
      </c>
      <c r="T47" s="41">
        <v>45</v>
      </c>
      <c r="U47" s="41" t="s">
        <v>28</v>
      </c>
      <c r="V47" s="41"/>
      <c r="W47" s="41"/>
    </row>
    <row r="48" spans="1:23" ht="54" x14ac:dyDescent="0.25">
      <c r="A48" s="910"/>
      <c r="B48" s="937"/>
      <c r="C48" s="910"/>
      <c r="D48" s="912"/>
      <c r="E48" s="40" t="s">
        <v>2221</v>
      </c>
      <c r="F48" s="41">
        <v>1000</v>
      </c>
      <c r="G48" s="41"/>
      <c r="H48" s="41"/>
      <c r="I48" s="41">
        <v>2000</v>
      </c>
      <c r="J48" s="41"/>
      <c r="K48" s="41"/>
      <c r="L48" s="41">
        <v>4000</v>
      </c>
      <c r="M48" s="41"/>
      <c r="N48" s="41"/>
      <c r="O48" s="41"/>
      <c r="P48" s="41" t="s">
        <v>1453</v>
      </c>
      <c r="Q48" s="41">
        <v>1</v>
      </c>
      <c r="R48" s="41">
        <v>1</v>
      </c>
      <c r="S48" s="41" t="s">
        <v>28</v>
      </c>
      <c r="T48" s="41" t="s">
        <v>28</v>
      </c>
      <c r="U48" s="41" t="s">
        <v>28</v>
      </c>
      <c r="V48" s="41" t="s">
        <v>28</v>
      </c>
      <c r="W48" s="41"/>
    </row>
    <row r="49" spans="1:23" x14ac:dyDescent="0.25">
      <c r="A49" s="910"/>
      <c r="B49" s="937"/>
      <c r="C49" s="910"/>
      <c r="D49" s="912"/>
      <c r="E49" s="295"/>
      <c r="F49" s="295">
        <f>SUM(F4:F48)/100</f>
        <v>19273.8734</v>
      </c>
      <c r="G49" s="295"/>
      <c r="H49" s="295"/>
      <c r="I49" s="295">
        <f>SUM(I4:I48)/100</f>
        <v>54546.089939999998</v>
      </c>
      <c r="J49" s="295"/>
      <c r="K49" s="295"/>
      <c r="L49" s="295">
        <f>SUM(L4:L48)/100</f>
        <v>97705.107349999991</v>
      </c>
      <c r="M49" s="295"/>
      <c r="N49" s="295"/>
      <c r="O49" s="295"/>
      <c r="P49" s="295"/>
      <c r="Q49" s="295"/>
      <c r="R49" s="295"/>
      <c r="S49" s="295"/>
      <c r="T49" s="295"/>
      <c r="U49" s="295"/>
      <c r="V49" s="295"/>
      <c r="W49" s="295"/>
    </row>
  </sheetData>
  <mergeCells count="33">
    <mergeCell ref="A1:W1"/>
    <mergeCell ref="A2:A4"/>
    <mergeCell ref="B2:B4"/>
    <mergeCell ref="C2:C4"/>
    <mergeCell ref="D2:D4"/>
    <mergeCell ref="E2:E4"/>
    <mergeCell ref="F2:N2"/>
    <mergeCell ref="O2:O4"/>
    <mergeCell ref="P2:V2"/>
    <mergeCell ref="F3:H3"/>
    <mergeCell ref="I3:K3"/>
    <mergeCell ref="L3:N3"/>
    <mergeCell ref="D42:D43"/>
    <mergeCell ref="S3:T3"/>
    <mergeCell ref="B6:B31"/>
    <mergeCell ref="D7:D11"/>
    <mergeCell ref="D12:D18"/>
    <mergeCell ref="A6:A31"/>
    <mergeCell ref="Q3:R3"/>
    <mergeCell ref="C6:C31"/>
    <mergeCell ref="U3:V3"/>
    <mergeCell ref="A44:A49"/>
    <mergeCell ref="B44:B49"/>
    <mergeCell ref="C44:C49"/>
    <mergeCell ref="D44:D49"/>
    <mergeCell ref="D20:D21"/>
    <mergeCell ref="D22:D24"/>
    <mergeCell ref="D25:D31"/>
    <mergeCell ref="A32:A43"/>
    <mergeCell ref="B32:B43"/>
    <mergeCell ref="C32:C43"/>
    <mergeCell ref="D33:D34"/>
    <mergeCell ref="D35:D41"/>
  </mergeCells>
  <printOptions horizontalCentered="1" verticalCentered="1"/>
  <pageMargins left="0.7" right="0.7" top="0.5" bottom="0.5" header="0.3" footer="0.3"/>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Goal1</vt:lpstr>
      <vt:lpstr>Goal 2</vt:lpstr>
      <vt:lpstr>Goal3</vt:lpstr>
      <vt:lpstr>Goal 4</vt:lpstr>
      <vt:lpstr>Goal 5</vt:lpstr>
      <vt:lpstr>Goal6</vt:lpstr>
      <vt:lpstr>Goal 7</vt:lpstr>
      <vt:lpstr>Goal 8</vt:lpstr>
      <vt:lpstr>Goal 9</vt:lpstr>
      <vt:lpstr>Goal 10</vt:lpstr>
      <vt:lpstr>Goal 11</vt:lpstr>
      <vt:lpstr>Goal 12</vt:lpstr>
      <vt:lpstr>GOAL 13</vt:lpstr>
      <vt:lpstr>Goal 15</vt:lpstr>
      <vt:lpstr>Goal 16</vt:lpstr>
      <vt:lpstr>Goal 17 NA</vt:lpstr>
      <vt:lpstr>Goal1!Print_Area</vt:lpstr>
      <vt:lpstr>Goal3!Print_Area</vt:lpstr>
      <vt:lpstr>'Goal 2'!Print_Titles</vt:lpstr>
      <vt:lpstr>Goal1!Print_Titles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2019-08-28T04:53:02Z</cp:lastPrinted>
  <dcterms:created xsi:type="dcterms:W3CDTF">2019-08-26T02:17:00Z</dcterms:created>
  <dcterms:modified xsi:type="dcterms:W3CDTF">2019-10-22T11:42:20Z</dcterms:modified>
</cp:coreProperties>
</file>